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360" windowHeight="8712" activeTab="1"/>
  </bookViews>
  <sheets>
    <sheet name="Rekapitulácia stavby" sheetId="1" r:id="rId1"/>
    <sheet name="1 - Rekonštrukcia krovu a..." sheetId="2" r:id="rId2"/>
  </sheets>
  <definedNames>
    <definedName name="_xlnm.Print_Titles" localSheetId="1">'1 - Rekonštrukcia krovu a...'!$131:$131</definedName>
    <definedName name="_xlnm.Print_Titles" localSheetId="0">'Rekapitulácia stavby'!$85:$85</definedName>
    <definedName name="_xlnm.Print_Area" localSheetId="1">'1 - Rekonštrukcia krovu a...'!$C$4:$Q$70,'1 - Rekonštrukcia krovu a...'!$C$76:$Q$115,'1 - Rekonštrukcia krovu a...'!$C$121:$Q$250</definedName>
    <definedName name="_xlnm.Print_Area" localSheetId="0">'Rekapitulácia stavby'!$C$4:$AP$70,'Rekapitulácia stavby'!$C$76:$AP$96</definedName>
  </definedNames>
  <calcPr calcId="152511"/>
</workbook>
</file>

<file path=xl/calcChain.xml><?xml version="1.0" encoding="utf-8"?>
<calcChain xmlns="http://schemas.openxmlformats.org/spreadsheetml/2006/main">
  <c r="N250" i="2" l="1"/>
  <c r="AY88" i="1"/>
  <c r="AX88" i="1"/>
  <c r="BI249" i="2"/>
  <c r="BH249" i="2"/>
  <c r="BG249" i="2"/>
  <c r="BE249" i="2"/>
  <c r="AA249" i="2"/>
  <c r="AA248" i="2" s="1"/>
  <c r="Y249" i="2"/>
  <c r="Y248" i="2" s="1"/>
  <c r="W249" i="2"/>
  <c r="W248" i="2" s="1"/>
  <c r="BK249" i="2"/>
  <c r="BK248" i="2" s="1"/>
  <c r="N248" i="2" s="1"/>
  <c r="N105" i="2" s="1"/>
  <c r="N249" i="2"/>
  <c r="BF249" i="2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/>
  <c r="BI243" i="2"/>
  <c r="BH243" i="2"/>
  <c r="BG243" i="2"/>
  <c r="BE243" i="2"/>
  <c r="AA243" i="2"/>
  <c r="Y243" i="2"/>
  <c r="W243" i="2"/>
  <c r="BK243" i="2"/>
  <c r="N243" i="2"/>
  <c r="BF243" i="2" s="1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BK240" i="2"/>
  <c r="N240" i="2"/>
  <c r="BF240" i="2"/>
  <c r="BI239" i="2"/>
  <c r="BH239" i="2"/>
  <c r="BG239" i="2"/>
  <c r="BE239" i="2"/>
  <c r="AA239" i="2"/>
  <c r="Y239" i="2"/>
  <c r="W239" i="2"/>
  <c r="BK239" i="2"/>
  <c r="N239" i="2"/>
  <c r="BF239" i="2" s="1"/>
  <c r="BI238" i="2"/>
  <c r="BH238" i="2"/>
  <c r="BG238" i="2"/>
  <c r="BE238" i="2"/>
  <c r="AA238" i="2"/>
  <c r="Y238" i="2"/>
  <c r="W238" i="2"/>
  <c r="BK238" i="2"/>
  <c r="N238" i="2"/>
  <c r="BF238" i="2"/>
  <c r="BI237" i="2"/>
  <c r="BH237" i="2"/>
  <c r="BG237" i="2"/>
  <c r="BE237" i="2"/>
  <c r="AA237" i="2"/>
  <c r="Y237" i="2"/>
  <c r="W237" i="2"/>
  <c r="BK237" i="2"/>
  <c r="N237" i="2"/>
  <c r="BF237" i="2" s="1"/>
  <c r="BI236" i="2"/>
  <c r="BH236" i="2"/>
  <c r="BG236" i="2"/>
  <c r="BE236" i="2"/>
  <c r="AA236" i="2"/>
  <c r="Y236" i="2"/>
  <c r="W236" i="2"/>
  <c r="BK236" i="2"/>
  <c r="N236" i="2"/>
  <c r="BF236" i="2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Y231" i="2"/>
  <c r="W231" i="2"/>
  <c r="BK231" i="2"/>
  <c r="N231" i="2"/>
  <c r="BF231" i="2" s="1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N224" i="2"/>
  <c r="BF224" i="2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W218" i="2" s="1"/>
  <c r="W217" i="2" s="1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 s="1"/>
  <c r="BI216" i="2"/>
  <c r="BH216" i="2"/>
  <c r="BG216" i="2"/>
  <c r="BE216" i="2"/>
  <c r="AA216" i="2"/>
  <c r="Y216" i="2"/>
  <c r="W216" i="2"/>
  <c r="BK216" i="2"/>
  <c r="N216" i="2"/>
  <c r="BF216" i="2"/>
  <c r="BI215" i="2"/>
  <c r="BH215" i="2"/>
  <c r="BG215" i="2"/>
  <c r="BE215" i="2"/>
  <c r="AA215" i="2"/>
  <c r="AA213" i="2" s="1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W213" i="2" s="1"/>
  <c r="BK214" i="2"/>
  <c r="N214" i="2"/>
  <c r="BF214" i="2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Y211" i="2"/>
  <c r="W211" i="2"/>
  <c r="BK211" i="2"/>
  <c r="N211" i="2"/>
  <c r="BF211" i="2"/>
  <c r="BI210" i="2"/>
  <c r="BH210" i="2"/>
  <c r="BG210" i="2"/>
  <c r="BE210" i="2"/>
  <c r="AA210" i="2"/>
  <c r="Y210" i="2"/>
  <c r="W210" i="2"/>
  <c r="BK210" i="2"/>
  <c r="N210" i="2"/>
  <c r="BF210" i="2" s="1"/>
  <c r="BI209" i="2"/>
  <c r="BH209" i="2"/>
  <c r="BG209" i="2"/>
  <c r="BE209" i="2"/>
  <c r="AA209" i="2"/>
  <c r="Y209" i="2"/>
  <c r="Y207" i="2" s="1"/>
  <c r="W209" i="2"/>
  <c r="BK209" i="2"/>
  <c r="N209" i="2"/>
  <c r="BF209" i="2"/>
  <c r="BI208" i="2"/>
  <c r="BH208" i="2"/>
  <c r="BG208" i="2"/>
  <c r="BE208" i="2"/>
  <c r="AA208" i="2"/>
  <c r="Y208" i="2"/>
  <c r="W208" i="2"/>
  <c r="BK208" i="2"/>
  <c r="BK207" i="2" s="1"/>
  <c r="N207" i="2" s="1"/>
  <c r="N101" i="2" s="1"/>
  <c r="N208" i="2"/>
  <c r="BF208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BK201" i="2" s="1"/>
  <c r="N201" i="2" s="1"/>
  <c r="N100" i="2" s="1"/>
  <c r="N203" i="2"/>
  <c r="BF203" i="2" s="1"/>
  <c r="BI202" i="2"/>
  <c r="BH202" i="2"/>
  <c r="BG202" i="2"/>
  <c r="BE202" i="2"/>
  <c r="AA202" i="2"/>
  <c r="Y202" i="2"/>
  <c r="Y201" i="2" s="1"/>
  <c r="W202" i="2"/>
  <c r="BK202" i="2"/>
  <c r="N202" i="2"/>
  <c r="BF202" i="2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E199" i="2"/>
  <c r="AA199" i="2"/>
  <c r="AA198" i="2"/>
  <c r="Y199" i="2"/>
  <c r="W199" i="2"/>
  <c r="BK199" i="2"/>
  <c r="BK198" i="2"/>
  <c r="N198" i="2" s="1"/>
  <c r="N99" i="2" s="1"/>
  <c r="N199" i="2"/>
  <c r="BF199" i="2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W195" i="2"/>
  <c r="BK195" i="2"/>
  <c r="N195" i="2"/>
  <c r="BF195" i="2"/>
  <c r="BI194" i="2"/>
  <c r="BH194" i="2"/>
  <c r="BG194" i="2"/>
  <c r="BE194" i="2"/>
  <c r="AA194" i="2"/>
  <c r="Y194" i="2"/>
  <c r="W194" i="2"/>
  <c r="BK194" i="2"/>
  <c r="N194" i="2"/>
  <c r="BF194" i="2"/>
  <c r="BI193" i="2"/>
  <c r="BH193" i="2"/>
  <c r="BG193" i="2"/>
  <c r="BE193" i="2"/>
  <c r="AA193" i="2"/>
  <c r="Y193" i="2"/>
  <c r="W193" i="2"/>
  <c r="BK193" i="2"/>
  <c r="N193" i="2"/>
  <c r="BF193" i="2"/>
  <c r="BI192" i="2"/>
  <c r="BH192" i="2"/>
  <c r="BG192" i="2"/>
  <c r="BE192" i="2"/>
  <c r="AA192" i="2"/>
  <c r="Y192" i="2"/>
  <c r="W192" i="2"/>
  <c r="BK192" i="2"/>
  <c r="N192" i="2"/>
  <c r="BF192" i="2"/>
  <c r="BI191" i="2"/>
  <c r="BH191" i="2"/>
  <c r="BG191" i="2"/>
  <c r="BE191" i="2"/>
  <c r="AA191" i="2"/>
  <c r="Y191" i="2"/>
  <c r="W191" i="2"/>
  <c r="BK191" i="2"/>
  <c r="N191" i="2"/>
  <c r="BF191" i="2"/>
  <c r="BI190" i="2"/>
  <c r="BH190" i="2"/>
  <c r="BG190" i="2"/>
  <c r="BE190" i="2"/>
  <c r="AA190" i="2"/>
  <c r="Y190" i="2"/>
  <c r="W190" i="2"/>
  <c r="BK190" i="2"/>
  <c r="N190" i="2"/>
  <c r="BF190" i="2"/>
  <c r="BI189" i="2"/>
  <c r="BH189" i="2"/>
  <c r="BG189" i="2"/>
  <c r="BE189" i="2"/>
  <c r="AA189" i="2"/>
  <c r="Y189" i="2"/>
  <c r="W189" i="2"/>
  <c r="BK189" i="2"/>
  <c r="N189" i="2"/>
  <c r="BF189" i="2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BK185" i="2"/>
  <c r="N185" i="2"/>
  <c r="BF185" i="2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Y180" i="2" s="1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BK180" i="2" s="1"/>
  <c r="N180" i="2" s="1"/>
  <c r="N98" i="2" s="1"/>
  <c r="N181" i="2"/>
  <c r="BF181" i="2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N178" i="2"/>
  <c r="BF178" i="2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/>
  <c r="BI173" i="2"/>
  <c r="BH173" i="2"/>
  <c r="BG173" i="2"/>
  <c r="BE173" i="2"/>
  <c r="AA173" i="2"/>
  <c r="Y173" i="2"/>
  <c r="W173" i="2"/>
  <c r="BK173" i="2"/>
  <c r="N173" i="2"/>
  <c r="BF173" i="2"/>
  <c r="BI172" i="2"/>
  <c r="BH172" i="2"/>
  <c r="BG172" i="2"/>
  <c r="BE172" i="2"/>
  <c r="AA172" i="2"/>
  <c r="Y172" i="2"/>
  <c r="W172" i="2"/>
  <c r="BK172" i="2"/>
  <c r="N172" i="2"/>
  <c r="BF172" i="2"/>
  <c r="BI171" i="2"/>
  <c r="BH171" i="2"/>
  <c r="BG171" i="2"/>
  <c r="BE171" i="2"/>
  <c r="AA171" i="2"/>
  <c r="Y171" i="2"/>
  <c r="W171" i="2"/>
  <c r="BK171" i="2"/>
  <c r="N171" i="2"/>
  <c r="BF171" i="2"/>
  <c r="BI170" i="2"/>
  <c r="BH170" i="2"/>
  <c r="BG170" i="2"/>
  <c r="BE170" i="2"/>
  <c r="AA170" i="2"/>
  <c r="Y170" i="2"/>
  <c r="W170" i="2"/>
  <c r="BK170" i="2"/>
  <c r="N170" i="2"/>
  <c r="BF170" i="2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/>
  <c r="BI166" i="2"/>
  <c r="BH166" i="2"/>
  <c r="BG166" i="2"/>
  <c r="BE166" i="2"/>
  <c r="AA166" i="2"/>
  <c r="Y166" i="2"/>
  <c r="W166" i="2"/>
  <c r="BK166" i="2"/>
  <c r="BK163" i="2" s="1"/>
  <c r="N163" i="2" s="1"/>
  <c r="N97" i="2" s="1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Y163" i="2" s="1"/>
  <c r="W164" i="2"/>
  <c r="W163" i="2" s="1"/>
  <c r="BK164" i="2"/>
  <c r="N164" i="2"/>
  <c r="BF164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AA159" i="2" s="1"/>
  <c r="Y160" i="2"/>
  <c r="Y159" i="2" s="1"/>
  <c r="W160" i="2"/>
  <c r="W159" i="2" s="1"/>
  <c r="BK160" i="2"/>
  <c r="N160" i="2"/>
  <c r="BF160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H34" i="2" s="1"/>
  <c r="BB88" i="1" s="1"/>
  <c r="BB87" i="1" s="1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AA155" i="2" s="1"/>
  <c r="Y156" i="2"/>
  <c r="Y155" i="2" s="1"/>
  <c r="Y154" i="2" s="1"/>
  <c r="W156" i="2"/>
  <c r="W155" i="2" s="1"/>
  <c r="BK156" i="2"/>
  <c r="BK155" i="2"/>
  <c r="N156" i="2"/>
  <c r="BF156" i="2"/>
  <c r="BI153" i="2"/>
  <c r="BH153" i="2"/>
  <c r="BG153" i="2"/>
  <c r="BE153" i="2"/>
  <c r="AA153" i="2"/>
  <c r="AA152" i="2"/>
  <c r="Y153" i="2"/>
  <c r="Y152" i="2"/>
  <c r="W153" i="2"/>
  <c r="W152" i="2"/>
  <c r="BK153" i="2"/>
  <c r="BK152" i="2"/>
  <c r="N152" i="2" s="1"/>
  <c r="N93" i="2" s="1"/>
  <c r="N153" i="2"/>
  <c r="BF153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Y141" i="2" s="1"/>
  <c r="Y133" i="2" s="1"/>
  <c r="W142" i="2"/>
  <c r="BK142" i="2"/>
  <c r="N142" i="2"/>
  <c r="BF142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BK136" i="2" s="1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5" i="2"/>
  <c r="BH135" i="2"/>
  <c r="BG135" i="2"/>
  <c r="BE135" i="2"/>
  <c r="H32" i="2" s="1"/>
  <c r="AZ88" i="1" s="1"/>
  <c r="AZ87" i="1" s="1"/>
  <c r="AA135" i="2"/>
  <c r="AA134" i="2"/>
  <c r="Y135" i="2"/>
  <c r="Y134" i="2"/>
  <c r="W135" i="2"/>
  <c r="W134" i="2"/>
  <c r="BK135" i="2"/>
  <c r="BK134" i="2"/>
  <c r="N134" i="2" s="1"/>
  <c r="N90" i="2" s="1"/>
  <c r="N135" i="2"/>
  <c r="BF135" i="2"/>
  <c r="F128" i="2"/>
  <c r="F126" i="2"/>
  <c r="F124" i="2"/>
  <c r="BI113" i="2"/>
  <c r="BH113" i="2"/>
  <c r="BG113" i="2"/>
  <c r="BE113" i="2"/>
  <c r="BI112" i="2"/>
  <c r="BH112" i="2"/>
  <c r="BG112" i="2"/>
  <c r="BE112" i="2"/>
  <c r="BI111" i="2"/>
  <c r="BH111" i="2"/>
  <c r="BG111" i="2"/>
  <c r="BE111" i="2"/>
  <c r="BI110" i="2"/>
  <c r="BH110" i="2"/>
  <c r="BG110" i="2"/>
  <c r="BE110" i="2"/>
  <c r="BI109" i="2"/>
  <c r="BH109" i="2"/>
  <c r="BG109" i="2"/>
  <c r="BE109" i="2"/>
  <c r="BI108" i="2"/>
  <c r="BH108" i="2"/>
  <c r="BG108" i="2"/>
  <c r="BE108" i="2"/>
  <c r="M32" i="2"/>
  <c r="AV88" i="1" s="1"/>
  <c r="F83" i="2"/>
  <c r="F81" i="2"/>
  <c r="F79" i="2"/>
  <c r="O21" i="2"/>
  <c r="E21" i="2"/>
  <c r="M129" i="2" s="1"/>
  <c r="O20" i="2"/>
  <c r="O18" i="2"/>
  <c r="E18" i="2"/>
  <c r="M128" i="2" s="1"/>
  <c r="M83" i="2"/>
  <c r="O17" i="2"/>
  <c r="O15" i="2"/>
  <c r="E15" i="2"/>
  <c r="F84" i="2" s="1"/>
  <c r="F129" i="2"/>
  <c r="O14" i="2"/>
  <c r="M126" i="2"/>
  <c r="M81" i="2"/>
  <c r="F123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Y218" i="2"/>
  <c r="Y217" i="2" s="1"/>
  <c r="Y136" i="2"/>
  <c r="Y198" i="2"/>
  <c r="BK218" i="2"/>
  <c r="N218" i="2"/>
  <c r="N104" i="2" s="1"/>
  <c r="AA136" i="2"/>
  <c r="AA207" i="2"/>
  <c r="W207" i="2"/>
  <c r="BK213" i="2"/>
  <c r="N213" i="2" s="1"/>
  <c r="N102" i="2" s="1"/>
  <c r="F78" i="2"/>
  <c r="BK159" i="2"/>
  <c r="N159" i="2" s="1"/>
  <c r="N96" i="2" s="1"/>
  <c r="W198" i="2"/>
  <c r="W201" i="2"/>
  <c r="H35" i="2"/>
  <c r="BC88" i="1" s="1"/>
  <c r="BC87" i="1" s="1"/>
  <c r="BK141" i="2"/>
  <c r="N141" i="2" s="1"/>
  <c r="N92" i="2" s="1"/>
  <c r="Y213" i="2"/>
  <c r="BK217" i="2"/>
  <c r="N217" i="2"/>
  <c r="N103" i="2" s="1"/>
  <c r="AA163" i="2"/>
  <c r="W180" i="2"/>
  <c r="AA141" i="2"/>
  <c r="AA133" i="2"/>
  <c r="M84" i="2"/>
  <c r="H36" i="2"/>
  <c r="BD88" i="1" s="1"/>
  <c r="BD87" i="1" s="1"/>
  <c r="W35" i="1" s="1"/>
  <c r="W136" i="2"/>
  <c r="W133" i="2" s="1"/>
  <c r="AA201" i="2"/>
  <c r="W141" i="2"/>
  <c r="N155" i="2"/>
  <c r="N95" i="2"/>
  <c r="AA180" i="2"/>
  <c r="AA218" i="2"/>
  <c r="AA217" i="2" s="1"/>
  <c r="AV87" i="1" l="1"/>
  <c r="N136" i="2"/>
  <c r="N91" i="2" s="1"/>
  <c r="BK133" i="2"/>
  <c r="Y132" i="2"/>
  <c r="AA154" i="2"/>
  <c r="AA132" i="2" s="1"/>
  <c r="W34" i="1"/>
  <c r="AY87" i="1"/>
  <c r="W33" i="1"/>
  <c r="AX87" i="1"/>
  <c r="W154" i="2"/>
  <c r="W132" i="2" s="1"/>
  <c r="AU88" i="1" s="1"/>
  <c r="AU87" i="1" s="1"/>
  <c r="BK154" i="2"/>
  <c r="N154" i="2" s="1"/>
  <c r="N94" i="2" s="1"/>
  <c r="BK132" i="2" l="1"/>
  <c r="N132" i="2" s="1"/>
  <c r="N88" i="2" s="1"/>
  <c r="N133" i="2"/>
  <c r="N89" i="2" s="1"/>
  <c r="N110" i="2" l="1"/>
  <c r="BF110" i="2" s="1"/>
  <c r="N113" i="2"/>
  <c r="BF113" i="2" s="1"/>
  <c r="N109" i="2"/>
  <c r="BF109" i="2" s="1"/>
  <c r="N111" i="2"/>
  <c r="BF111" i="2" s="1"/>
  <c r="M27" i="2"/>
  <c r="N112" i="2"/>
  <c r="BF112" i="2" s="1"/>
  <c r="N108" i="2"/>
  <c r="N107" i="2" l="1"/>
  <c r="BF108" i="2"/>
  <c r="H33" i="2" l="1"/>
  <c r="BA88" i="1" s="1"/>
  <c r="BA87" i="1" s="1"/>
  <c r="M33" i="2"/>
  <c r="AW88" i="1" s="1"/>
  <c r="AT88" i="1" s="1"/>
  <c r="M28" i="2"/>
  <c r="L115" i="2"/>
  <c r="AS88" i="1" l="1"/>
  <c r="AS87" i="1" s="1"/>
  <c r="M30" i="2"/>
  <c r="AW87" i="1"/>
  <c r="W32" i="1"/>
  <c r="AK32" i="1" l="1"/>
  <c r="AT87" i="1"/>
  <c r="AG88" i="1"/>
  <c r="L38" i="2"/>
  <c r="AN88" i="1" l="1"/>
  <c r="AG87" i="1"/>
  <c r="AK26" i="1" l="1"/>
  <c r="AG92" i="1"/>
  <c r="AG93" i="1"/>
  <c r="AG91" i="1"/>
  <c r="AG94" i="1"/>
  <c r="AN87" i="1"/>
  <c r="CD93" i="1" l="1"/>
  <c r="AV93" i="1"/>
  <c r="BY93" i="1" s="1"/>
  <c r="AV94" i="1"/>
  <c r="BY94" i="1" s="1"/>
  <c r="CD94" i="1"/>
  <c r="CD92" i="1"/>
  <c r="AV92" i="1"/>
  <c r="BY92" i="1" s="1"/>
  <c r="CD91" i="1"/>
  <c r="W31" i="1" s="1"/>
  <c r="AG90" i="1"/>
  <c r="AV91" i="1"/>
  <c r="BY91" i="1" s="1"/>
  <c r="AN91" i="1" l="1"/>
  <c r="AN94" i="1"/>
  <c r="AK31" i="1"/>
  <c r="AN92" i="1"/>
  <c r="AN93" i="1"/>
  <c r="AK27" i="1"/>
  <c r="AK29" i="1" s="1"/>
  <c r="AG96" i="1"/>
  <c r="AK37" i="1" l="1"/>
  <c r="AN90" i="1"/>
  <c r="AN96" i="1" s="1"/>
</calcChain>
</file>

<file path=xl/sharedStrings.xml><?xml version="1.0" encoding="utf-8"?>
<sst xmlns="http://schemas.openxmlformats.org/spreadsheetml/2006/main" count="1805" uniqueCount="560">
  <si>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</si>
  <si>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</si>
  <si>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</si>
  <si>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</si>
  <si>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</si>
  <si>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</si>
  <si>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</si>
  <si>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</si>
  <si>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</si>
  <si>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</si>
  <si>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</si>
  <si>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0,01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</si>
  <si>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</si>
  <si>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</si>
  <si>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</si>
  <si>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</si>
  <si>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</si>
  <si>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</si>
  <si>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</si>
  <si>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</si>
  <si>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Čaklov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</si>
  <si>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</si>
  <si>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</si>
  <si>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</si>
  <si>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</si>
  <si>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</si>
  <si>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</si>
  <si>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</si>
  <si>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</si>
  <si>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</si>
  <si>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</si>
  <si>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</si>
  <si>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</si>
  <si>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</si>
  <si>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</si>
  <si>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</si>
  <si>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</si>
  <si>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</si>
  <si>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</si>
  <si>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</si>
  <si>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</si>
  <si>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</si>
  <si>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</si>
  <si>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</si>
  <si>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</si>
  <si>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</si>
  <si>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</si>
  <si>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</si>
  <si>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</si>
  <si>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</si>
  <si>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</si>
  <si>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</si>
  <si>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</si>
  <si>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</si>
  <si>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</si>
  <si>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</si>
  <si>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</si>
  <si>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</si>
  <si>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</si>
  <si>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</si>
  <si>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</si>
  <si>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</si>
  <si>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</si>
  <si>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</si>
  <si>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</si>
  <si>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</si>
  <si>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</si>
  <si>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</si>
  <si>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</si>
  <si>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</si>
  <si>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</si>
  <si>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</si>
  <si>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</si>
  <si>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</si>
  <si>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</si>
  <si>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{5fb64ead-e647-4599-b747-bc83649a43e9}</t>
  </si>
  <si>
    <t>{00000000-0000-0000-0000-000000000000}</t>
  </si>
  <si>
    <t>/</t>
  </si>
  <si>
    <t>1</t>
  </si>
  <si>
    <t>Rekonštrukcia krovu a krytiny</t>
  </si>
  <si>
    <t>{f9416cd9-a0d4-4dac-9ca0-1d512c697c22}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</si>
  <si>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</si>
  <si>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</si>
  <si>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</si>
  <si>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</si>
  <si>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</si>
  <si>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</si>
  <si>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</si>
  <si>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</si>
  <si>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</si>
  <si>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</si>
  <si>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</si>
  <si>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</si>
  <si>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</si>
  <si>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</si>
  <si>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</si>
  <si>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</si>
  <si>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</si>
  <si>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</si>
  <si>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</si>
  <si>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</si>
  <si>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</si>
  <si>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</si>
  <si>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</si>
  <si>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</si>
  <si>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</si>
  <si>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</si>
  <si>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</si>
  <si>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</si>
  <si>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</si>
  <si>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</si>
  <si>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</si>
  <si>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</si>
  <si>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</si>
  <si>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783 - Dokončovacie práce - nátery</t>
  </si>
  <si>
    <t>M - Práce a dodávky M</t>
  </si>
  <si>
    <t xml:space="preserve">    21-M - Elektromontáže</t>
  </si>
  <si>
    <t>HZS - Hodinové zúčtovacie sadzby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</si>
  <si>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</si>
  <si>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</si>
  <si>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</si>
  <si>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</si>
  <si>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</si>
  <si>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</si>
  <si>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</si>
  <si>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</si>
  <si>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</si>
  <si>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</si>
  <si>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</si>
  <si>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</si>
  <si>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</si>
  <si>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</si>
  <si>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</si>
  <si>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</si>
  <si>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</si>
  <si>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</si>
  <si>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</si>
  <si>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</si>
  <si>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</si>
  <si>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</si>
  <si>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</si>
  <si>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</si>
  <si>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</si>
  <si>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349234831</t>
  </si>
  <si>
    <t>Doplnenie podstrešného muriva (s dodaním hmôt) po zhotovení nového krovu</t>
  </si>
  <si>
    <t>m</t>
  </si>
  <si>
    <t>4</t>
  </si>
  <si>
    <t>-1827697496</t>
  </si>
  <si>
    <t>622421143</t>
  </si>
  <si>
    <t>Vonkajšia omietka vápenná stien štuková v stupni zložitosti 1-2</t>
  </si>
  <si>
    <t>m2</t>
  </si>
  <si>
    <t>1878867555</t>
  </si>
  <si>
    <t>3</t>
  </si>
  <si>
    <t>622451143</t>
  </si>
  <si>
    <t>Vonkajšia omietka cementová komínov štuková plsťou hladená, v stupni zložitosti I až II</t>
  </si>
  <si>
    <t>1953889160</t>
  </si>
  <si>
    <t>622491308</t>
  </si>
  <si>
    <t>Náter fasádny tekutý komínov, podkladný náter</t>
  </si>
  <si>
    <t>553304719</t>
  </si>
  <si>
    <t>5</t>
  </si>
  <si>
    <t>622491309</t>
  </si>
  <si>
    <t>Náter fasádny tekutý komínov, akrylátový, dvojnásobný</t>
  </si>
  <si>
    <t>-600960394</t>
  </si>
  <si>
    <t>6</t>
  </si>
  <si>
    <t>941941031</t>
  </si>
  <si>
    <t>Montáž lešenia ľahkého pracovného radového s podlahami šírky od 0,80 do 1,00 m, výšky do 10 m</t>
  </si>
  <si>
    <t>1747117239</t>
  </si>
  <si>
    <t>7</t>
  </si>
  <si>
    <t>941941191</t>
  </si>
  <si>
    <t>Príplatok za prvý a každý ďalší i začatý mesiac použitia lešenia ľahkého pracovného radového s podlahami šírky od 0,80 do 1,00 m, výšky do 10 m</t>
  </si>
  <si>
    <t>1505170344</t>
  </si>
  <si>
    <t>8</t>
  </si>
  <si>
    <t>941941831</t>
  </si>
  <si>
    <t>Demontáž lešenia ľahkého pracovného radového s podlahami šírky nad 0,80 do 1,00 m, výšky do 10 m</t>
  </si>
  <si>
    <t>-1419338140</t>
  </si>
  <si>
    <t>9</t>
  </si>
  <si>
    <t>941955004</t>
  </si>
  <si>
    <t>Lešenie ľahké pracovné pomocné s výškou lešeňovej podlahy nad 2,50 do 3,5 m - prenosná klitka</t>
  </si>
  <si>
    <t>kpl</t>
  </si>
  <si>
    <t>847826879</t>
  </si>
  <si>
    <t>10</t>
  </si>
  <si>
    <t>952901111</t>
  </si>
  <si>
    <t>Čistenie strechy po búracích prácach</t>
  </si>
  <si>
    <t>971051614</t>
  </si>
  <si>
    <t>11</t>
  </si>
  <si>
    <t>953945111</t>
  </si>
  <si>
    <t>-1381014713</t>
  </si>
  <si>
    <t>12</t>
  </si>
  <si>
    <t>979011111</t>
  </si>
  <si>
    <t>Zvislá doprava sutiny a vybúraných hmôt za prvé podlažie nad alebo pod základným podlažím</t>
  </si>
  <si>
    <t>t</t>
  </si>
  <si>
    <t>1302914350</t>
  </si>
  <si>
    <t>13</t>
  </si>
  <si>
    <t>979081111</t>
  </si>
  <si>
    <t>Odvoz sutiny a vybúraných hmôt na skládku do 1 km</t>
  </si>
  <si>
    <t>-1844994880</t>
  </si>
  <si>
    <t>14</t>
  </si>
  <si>
    <t>979081121</t>
  </si>
  <si>
    <t>Odvoz sutiny a vybúraných hmôt na skládku za každý ďalší 1 km</t>
  </si>
  <si>
    <t>1056761580</t>
  </si>
  <si>
    <t>15</t>
  </si>
  <si>
    <t>979089012</t>
  </si>
  <si>
    <t>Poplatok za skladovanie - betón, tehly, dlaždice (17 01 ), ostatné</t>
  </si>
  <si>
    <t>1882584592</t>
  </si>
  <si>
    <t>16</t>
  </si>
  <si>
    <t>999281111</t>
  </si>
  <si>
    <t>Presun hmôt pre opravy a údržbu objektov vrátane vonkajších plášťov výšky do 25 m</t>
  </si>
  <si>
    <t>1139031380</t>
  </si>
  <si>
    <t>17</t>
  </si>
  <si>
    <t>712290010</t>
  </si>
  <si>
    <t xml:space="preserve">Zhotovenie parozábrany pre strechy ploché do 10° </t>
  </si>
  <si>
    <t>947577995</t>
  </si>
  <si>
    <t>18</t>
  </si>
  <si>
    <t>M</t>
  </si>
  <si>
    <t>2832990190</t>
  </si>
  <si>
    <t>32</t>
  </si>
  <si>
    <t>-351051075</t>
  </si>
  <si>
    <t>19</t>
  </si>
  <si>
    <t>998712101</t>
  </si>
  <si>
    <t>Presun hmôt pre izoláciu povlakovej krytiny v objektoch výšky do 6 m</t>
  </si>
  <si>
    <t>434628825</t>
  </si>
  <si>
    <t>713111111</t>
  </si>
  <si>
    <t>Montáž tepelnej izolácie stropov minerálnou vlnou, vrchom kladenou voľne</t>
  </si>
  <si>
    <t>1600440791</t>
  </si>
  <si>
    <t>21</t>
  </si>
  <si>
    <t>6313670046</t>
  </si>
  <si>
    <t>-1298497237</t>
  </si>
  <si>
    <t>22</t>
  </si>
  <si>
    <t>998713201</t>
  </si>
  <si>
    <t>Presun hmôt pre izolácie tepelné v objektoch výšky do 6 m</t>
  </si>
  <si>
    <t>%</t>
  </si>
  <si>
    <t>1690108191</t>
  </si>
  <si>
    <t>23</t>
  </si>
  <si>
    <t>762331812</t>
  </si>
  <si>
    <t>Demontáž viazaných konštrukcií krovov so sklonom do 60°, prierez. plochy 120 - 224 cm2,  -0.01400t</t>
  </si>
  <si>
    <t>-526185531</t>
  </si>
  <si>
    <t>24</t>
  </si>
  <si>
    <t>762332110</t>
  </si>
  <si>
    <t>Montáž viazaných konštrukcií krovov striech z reziva priemernej plochy do 120 cm2</t>
  </si>
  <si>
    <t>822470072</t>
  </si>
  <si>
    <t>25</t>
  </si>
  <si>
    <t>6051512600</t>
  </si>
  <si>
    <t>Hranol mäkké rezivo - omietané smrek</t>
  </si>
  <si>
    <t>m3</t>
  </si>
  <si>
    <t>-1635198160</t>
  </si>
  <si>
    <t>26</t>
  </si>
  <si>
    <t>762332120</t>
  </si>
  <si>
    <t>Montáž viazaných konštrukcií krovov striech z reziva priemernej plochy 120-224 cm2</t>
  </si>
  <si>
    <t>656015533</t>
  </si>
  <si>
    <t>27</t>
  </si>
  <si>
    <t>6051590200</t>
  </si>
  <si>
    <t>834157869</t>
  </si>
  <si>
    <t>28</t>
  </si>
  <si>
    <t>762332130</t>
  </si>
  <si>
    <t>Montáž viazaných konštrukcií krovov striech z reziva priemernej plochy 224-288 cm2</t>
  </si>
  <si>
    <t>583664712</t>
  </si>
  <si>
    <t>29</t>
  </si>
  <si>
    <t>6051591800</t>
  </si>
  <si>
    <t>838040577</t>
  </si>
  <si>
    <t>30</t>
  </si>
  <si>
    <t>762341003</t>
  </si>
  <si>
    <t>Montáž debnenia jednoduchých striech, na krokvy a kontralaty z dosiek s vetracou medzerou</t>
  </si>
  <si>
    <t>-2116049552</t>
  </si>
  <si>
    <t>31</t>
  </si>
  <si>
    <t>6051119000</t>
  </si>
  <si>
    <t>Dosky omietané smrek</t>
  </si>
  <si>
    <t>-1186003302</t>
  </si>
  <si>
    <t>762341021</t>
  </si>
  <si>
    <t>Montáž debnenia odkvapov z dosiek pre všetky druhy striech</t>
  </si>
  <si>
    <t>2130201752</t>
  </si>
  <si>
    <t>33</t>
  </si>
  <si>
    <t>762341031</t>
  </si>
  <si>
    <t>Montáž debnenia štítových hrán z dosiek pre všetky druhy striech</t>
  </si>
  <si>
    <t>-915570944</t>
  </si>
  <si>
    <t>34</t>
  </si>
  <si>
    <t>6051119000-1</t>
  </si>
  <si>
    <t>Dosky omietané smrek - čelová doska</t>
  </si>
  <si>
    <t>-1094665721</t>
  </si>
  <si>
    <t>35</t>
  </si>
  <si>
    <t>762341251</t>
  </si>
  <si>
    <t>Montáž kontralát pre sklon do 22°</t>
  </si>
  <si>
    <t>337339460</t>
  </si>
  <si>
    <t>36</t>
  </si>
  <si>
    <t>6051506900</t>
  </si>
  <si>
    <t>Hranol mäkké rezivo - omietané smrek hranolček 25-100 cm2 mäkké rezivo</t>
  </si>
  <si>
    <t>902962105</t>
  </si>
  <si>
    <t>37</t>
  </si>
  <si>
    <t>762395000</t>
  </si>
  <si>
    <t>Spojovacie prostriedky  pre viazané konštrukcie krovov, debnenie a laťovanie, nadstrešné konštr., spádové kliny - svorky, dosky, klince, pásová oceľ, vruty</t>
  </si>
  <si>
    <t>-214389537</t>
  </si>
  <si>
    <t>38</t>
  </si>
  <si>
    <t>998762202</t>
  </si>
  <si>
    <t>Presun hmôt pre konštrukcie tesárske v objektoch výšky do 12 m</t>
  </si>
  <si>
    <t>-424056212</t>
  </si>
  <si>
    <t>39</t>
  </si>
  <si>
    <t>764323220</t>
  </si>
  <si>
    <t>Oplechovanie z pozinkovaného PZ plechu, odkvapov na strechách s lepenkovou krytinou r.š. 250 mm</t>
  </si>
  <si>
    <t>-812455522</t>
  </si>
  <si>
    <t>40</t>
  </si>
  <si>
    <t>764339210</t>
  </si>
  <si>
    <t>Lemovanie z pozinkovaného PZ plechu, komínov v ploche na vlnitej, šablónovej alebo tvrdej krytine, r.š. 400 mm</t>
  </si>
  <si>
    <t>390770581</t>
  </si>
  <si>
    <t>41</t>
  </si>
  <si>
    <t>764339810</t>
  </si>
  <si>
    <t>Demontáž lemovania komínov na vlnitej alebo hladkej krytine v ploche, so sklonom do 30°  -0,00720t</t>
  </si>
  <si>
    <t>-1917762870</t>
  </si>
  <si>
    <t>42</t>
  </si>
  <si>
    <t>764341230</t>
  </si>
  <si>
    <t>Lemovanie z pozinkovaného PZ plechu, rúr, konzol alebo držiakov na vlnitej, hladkej, drážkovanej krytine, D 100 - 150 mm</t>
  </si>
  <si>
    <t>ks</t>
  </si>
  <si>
    <t>122619401</t>
  </si>
  <si>
    <t>43</t>
  </si>
  <si>
    <t>764341831</t>
  </si>
  <si>
    <t>Demontáž lemovania rúry na vlnitej, hladkej, drážkovej krytine do 30° D do 250 mm,  -0,00305t</t>
  </si>
  <si>
    <t>-1797594745</t>
  </si>
  <si>
    <t>44</t>
  </si>
  <si>
    <t>764345230</t>
  </si>
  <si>
    <t>Ventilačný nádstavec z pozinkovaného PZ plechu, so strieškou a lemovaním na vlnitej, hladkej, drážkovanej krytine D 150 mm</t>
  </si>
  <si>
    <t>137274651</t>
  </si>
  <si>
    <t>45</t>
  </si>
  <si>
    <t>764345841</t>
  </si>
  <si>
    <t>Demontáž ostatných prkov kusových, ventilačný nadstavec so sklonom do 30° D do 200 mm,  -0,00463t</t>
  </si>
  <si>
    <t>-646601096</t>
  </si>
  <si>
    <t>46</t>
  </si>
  <si>
    <t>764352227</t>
  </si>
  <si>
    <t>Žľaby z pozinkovaného PZ plechu, pododkvapové polkruhové r.š. 330 mm</t>
  </si>
  <si>
    <t>962982962</t>
  </si>
  <si>
    <t>47</t>
  </si>
  <si>
    <t>764352810</t>
  </si>
  <si>
    <t>Demontáž žľabov pododkvapových polkruhových so sklonom do 30st. rš 330 mm,  -0,00330t</t>
  </si>
  <si>
    <t>1342772872</t>
  </si>
  <si>
    <t>48</t>
  </si>
  <si>
    <t>764359212</t>
  </si>
  <si>
    <t>Kotlík kónický z pozinkovaného PZ plechu, pre rúry s priemerom od 100 do 125 mm</t>
  </si>
  <si>
    <t>-1960632630</t>
  </si>
  <si>
    <t>49</t>
  </si>
  <si>
    <t>764359810</t>
  </si>
  <si>
    <t>Demontáž kotlíka kónického, so sklonom žľabu do 30st.,  -0,00110t</t>
  </si>
  <si>
    <t>-967280640</t>
  </si>
  <si>
    <t>50</t>
  </si>
  <si>
    <t>764391210</t>
  </si>
  <si>
    <t>Záveterná lišta z pozinkovaného PZ plechu, r.š. 250 mm</t>
  </si>
  <si>
    <t>1234525692</t>
  </si>
  <si>
    <t>51</t>
  </si>
  <si>
    <t>764393260</t>
  </si>
  <si>
    <t>Hrebeň strechy z pozinkovaného PZ plechu, r.š. 750 mm</t>
  </si>
  <si>
    <t>-1012335449</t>
  </si>
  <si>
    <t>52</t>
  </si>
  <si>
    <t>764393830</t>
  </si>
  <si>
    <t>Demontáž hrebeňa so sklonom do 30st. rš 250 a 400 mm,  -0,00197t</t>
  </si>
  <si>
    <t>66032906</t>
  </si>
  <si>
    <t>53</t>
  </si>
  <si>
    <t>764454254</t>
  </si>
  <si>
    <t>Zvodové rúry z pozinkovaného PZ plechu, kruhové priemer 120 mm</t>
  </si>
  <si>
    <t>1866030894</t>
  </si>
  <si>
    <t>54</t>
  </si>
  <si>
    <t>764454802</t>
  </si>
  <si>
    <t>Demontáž odpadových rúr kruhových, s priemerom 120 mm,  -0,00285t</t>
  </si>
  <si>
    <t>-108170689</t>
  </si>
  <si>
    <t>55</t>
  </si>
  <si>
    <t>998764201</t>
  </si>
  <si>
    <t>Presun hmôt pre konštrukcie klampiarske v objektoch výšky do 6 m</t>
  </si>
  <si>
    <t>1184389233</t>
  </si>
  <si>
    <t>56</t>
  </si>
  <si>
    <t>765901146</t>
  </si>
  <si>
    <t>-1516185136</t>
  </si>
  <si>
    <t>57</t>
  </si>
  <si>
    <t>998765201</t>
  </si>
  <si>
    <t>Presun hmôt pre tvrdé krytiny v objektoch výšky do 6 m</t>
  </si>
  <si>
    <t>1521767763</t>
  </si>
  <si>
    <t>58</t>
  </si>
  <si>
    <t>766421212</t>
  </si>
  <si>
    <t>Montáž obloženia podhľadov rovných palubovkami na pero a drážku z mäkkého dreva, š. nad 60 do 80 mm</t>
  </si>
  <si>
    <t>1447936714</t>
  </si>
  <si>
    <t>59</t>
  </si>
  <si>
    <t>6119166700</t>
  </si>
  <si>
    <t>Obloženie palubovka SM hr.12 B=80 mm</t>
  </si>
  <si>
    <t>-708456362</t>
  </si>
  <si>
    <t>60</t>
  </si>
  <si>
    <t>766427112</t>
  </si>
  <si>
    <t>Montáž obloženia podhľadov, podkladový rošt</t>
  </si>
  <si>
    <t>1487057284</t>
  </si>
  <si>
    <t>61</t>
  </si>
  <si>
    <t>6051010200</t>
  </si>
  <si>
    <t>Neopracované dosky a fošne neomietané smrek akosť I hr.13-15mm x B=60-130mm</t>
  </si>
  <si>
    <t>-1657212369</t>
  </si>
  <si>
    <t>62</t>
  </si>
  <si>
    <t>998766201</t>
  </si>
  <si>
    <t>Presun hmot pre konštrukcie stolárske v objektoch výšky do 6 m</t>
  </si>
  <si>
    <t>1400611623</t>
  </si>
  <si>
    <t>63</t>
  </si>
  <si>
    <t>767392112</t>
  </si>
  <si>
    <t>Montáž krytiny striech plechom tvarovaným skrutkovaním</t>
  </si>
  <si>
    <t>1110421724</t>
  </si>
  <si>
    <t>64</t>
  </si>
  <si>
    <t>1388022200</t>
  </si>
  <si>
    <t xml:space="preserve">Trapézový plech pozinkovaný hr. 0,50 mm , T 30 </t>
  </si>
  <si>
    <t>292894446</t>
  </si>
  <si>
    <t>65</t>
  </si>
  <si>
    <t>1388022300</t>
  </si>
  <si>
    <t>Spojovací a kotevný materiál</t>
  </si>
  <si>
    <t>súb</t>
  </si>
  <si>
    <t>-399767918</t>
  </si>
  <si>
    <t>66</t>
  </si>
  <si>
    <t>767392802</t>
  </si>
  <si>
    <t>Demontáž krytín striech z plechov skrutkovaných,  -0,00700t</t>
  </si>
  <si>
    <t>1084618495</t>
  </si>
  <si>
    <t>67</t>
  </si>
  <si>
    <t>998767201</t>
  </si>
  <si>
    <t>Presun hmôt pre kovové stavebné doplnkové konštrukcie v objektoch výšky do 6 m</t>
  </si>
  <si>
    <t>-1568081484</t>
  </si>
  <si>
    <t>68</t>
  </si>
  <si>
    <t>783626000</t>
  </si>
  <si>
    <t>Nátery stolárskych výrobkov syntetické lazurovacím lakom napustením</t>
  </si>
  <si>
    <t>269561494</t>
  </si>
  <si>
    <t>69</t>
  </si>
  <si>
    <t>783626300</t>
  </si>
  <si>
    <t>Nátery stolárskych výrobkov syntetické lazurovacím lakom 3x lakovaním</t>
  </si>
  <si>
    <t>53214469</t>
  </si>
  <si>
    <t>70</t>
  </si>
  <si>
    <t>783782203</t>
  </si>
  <si>
    <t>-2090417765</t>
  </si>
  <si>
    <t>71</t>
  </si>
  <si>
    <t>210220001</t>
  </si>
  <si>
    <t>Uzemňovacie vedenie na povrchu FeZn</t>
  </si>
  <si>
    <t>-23663787</t>
  </si>
  <si>
    <t>72</t>
  </si>
  <si>
    <t>3544224100</t>
  </si>
  <si>
    <t xml:space="preserve">Územňovací vodič    ocelový žiarovo zinkovaný  D 8   </t>
  </si>
  <si>
    <t>kg</t>
  </si>
  <si>
    <t>128</t>
  </si>
  <si>
    <t>-226902655</t>
  </si>
  <si>
    <t>73</t>
  </si>
  <si>
    <t>3544224150</t>
  </si>
  <si>
    <t xml:space="preserve">Územňovací vodič    ocelový žiarovo zinkovaný  D 10   </t>
  </si>
  <si>
    <t>-2121134130</t>
  </si>
  <si>
    <t>74</t>
  </si>
  <si>
    <t>210220050</t>
  </si>
  <si>
    <t>Označenie zvodov číselnými štítkami</t>
  </si>
  <si>
    <t>492598882</t>
  </si>
  <si>
    <t>75</t>
  </si>
  <si>
    <t>3544247920</t>
  </si>
  <si>
    <t>Štítok orientačný, bleskozvodný a uzemňovací materiál</t>
  </si>
  <si>
    <t>-787397118</t>
  </si>
  <si>
    <t>76</t>
  </si>
  <si>
    <t>210220105</t>
  </si>
  <si>
    <t>Podpery vedenia FeZn do muriva PV 01h a PV01-03</t>
  </si>
  <si>
    <t>526215634</t>
  </si>
  <si>
    <t>77</t>
  </si>
  <si>
    <t>3544216450</t>
  </si>
  <si>
    <t xml:space="preserve">Podpera vedenia do muriva  ocelová žiarovo zinkovaná  označenie  PV 01  </t>
  </si>
  <si>
    <t>1195953551</t>
  </si>
  <si>
    <t>78</t>
  </si>
  <si>
    <t>210220111</t>
  </si>
  <si>
    <t>Podpery vedenia FeZn na hrebeň strechy PV16</t>
  </si>
  <si>
    <t>844867360</t>
  </si>
  <si>
    <t>79</t>
  </si>
  <si>
    <t>3544217350</t>
  </si>
  <si>
    <t xml:space="preserve">Podpera vedenia na hrebeni  ocelová žiarovo zinkovaná  označenie  PV 16  </t>
  </si>
  <si>
    <t>-111842402</t>
  </si>
  <si>
    <t>80</t>
  </si>
  <si>
    <t>210220203</t>
  </si>
  <si>
    <t>Zachytávacia tyč FeZn do muriva JZ10-15</t>
  </si>
  <si>
    <t>-1302158250</t>
  </si>
  <si>
    <t>81</t>
  </si>
  <si>
    <t>3544215400</t>
  </si>
  <si>
    <t xml:space="preserve">Zvodová tyč   ocelová žiarovo zinkovaná  označenie  JZ 15 </t>
  </si>
  <si>
    <t>-1758588284</t>
  </si>
  <si>
    <t>82</t>
  </si>
  <si>
    <t>210220220</t>
  </si>
  <si>
    <t>Držiak zachytávacej tyče FeZn DJ1-8</t>
  </si>
  <si>
    <t>-1821890440</t>
  </si>
  <si>
    <t>83</t>
  </si>
  <si>
    <t>3544215750</t>
  </si>
  <si>
    <t xml:space="preserve">Držiak zvodovej tyče na upevnenie do muriva  ocelový žiarovo zinkovaný  označenie  DJ 2   </t>
  </si>
  <si>
    <t>-1553144537</t>
  </si>
  <si>
    <t>84</t>
  </si>
  <si>
    <t>210220241</t>
  </si>
  <si>
    <t>Svorka FeZn krížová SK a diagonálna krížová DKS</t>
  </si>
  <si>
    <t>633106132</t>
  </si>
  <si>
    <t>85</t>
  </si>
  <si>
    <t>3544219200</t>
  </si>
  <si>
    <t>Svorka  diagonálna krížová  ocelová žiarovo zinkovaná  označenie  DKS 01</t>
  </si>
  <si>
    <t>2100192639</t>
  </si>
  <si>
    <t>86</t>
  </si>
  <si>
    <t>210220243</t>
  </si>
  <si>
    <t>Svorka FeZn spojovacia SS</t>
  </si>
  <si>
    <t>52507967</t>
  </si>
  <si>
    <t>87</t>
  </si>
  <si>
    <t>3544219500</t>
  </si>
  <si>
    <t xml:space="preserve">Svorka  spojovacia  ocelová žiarovo zinkovaná  označenie  SS s p. 2 skr   </t>
  </si>
  <si>
    <t>-743206844</t>
  </si>
  <si>
    <t>88</t>
  </si>
  <si>
    <t>210220246</t>
  </si>
  <si>
    <t>Svorka FeZn na odkvapový žľab SO</t>
  </si>
  <si>
    <t>1368618700</t>
  </si>
  <si>
    <t>89</t>
  </si>
  <si>
    <t>3544219950</t>
  </si>
  <si>
    <t xml:space="preserve">Svorka  okapová  ocelová žiarovo zinkovaná  označenie  SO   </t>
  </si>
  <si>
    <t>361430786</t>
  </si>
  <si>
    <t>90</t>
  </si>
  <si>
    <t>210220247</t>
  </si>
  <si>
    <t>Svorka FeZn skúšobná SZ</t>
  </si>
  <si>
    <t>1313538089</t>
  </si>
  <si>
    <t>91</t>
  </si>
  <si>
    <t>3544220000</t>
  </si>
  <si>
    <t xml:space="preserve">Svorka  skušobná  ocelová žiarovo zinkovaná  označenie  SZ   </t>
  </si>
  <si>
    <t>-2144955690</t>
  </si>
  <si>
    <t>92</t>
  </si>
  <si>
    <t>210220260</t>
  </si>
  <si>
    <t>Ochranný uholník FeZn   OU</t>
  </si>
  <si>
    <t>1824459619</t>
  </si>
  <si>
    <t>93</t>
  </si>
  <si>
    <t>3544221600</t>
  </si>
  <si>
    <t xml:space="preserve">Ochraný uholník   ocelový žiarovo zinkovaný  označenie  OU 1,7 m   </t>
  </si>
  <si>
    <t>1962350110</t>
  </si>
  <si>
    <t>94</t>
  </si>
  <si>
    <t>210220261</t>
  </si>
  <si>
    <t xml:space="preserve">Držiak ochranného uholníka FeZn   DU-Z,D a DOU </t>
  </si>
  <si>
    <t>837485164</t>
  </si>
  <si>
    <t>95</t>
  </si>
  <si>
    <t>3544221850</t>
  </si>
  <si>
    <t xml:space="preserve">Držiak ochranného uholníka   ocelový žiarovo zinkovaný  označenie  DOU vr. 1  </t>
  </si>
  <si>
    <t>937850982</t>
  </si>
  <si>
    <t>96</t>
  </si>
  <si>
    <t>210220262</t>
  </si>
  <si>
    <t>Demontáž pôvodného bleskozvodu</t>
  </si>
  <si>
    <t>hod</t>
  </si>
  <si>
    <t>-538867802</t>
  </si>
  <si>
    <t>97</t>
  </si>
  <si>
    <t>MV</t>
  </si>
  <si>
    <t>Murárske výpomoci</t>
  </si>
  <si>
    <t>-1682936265</t>
  </si>
  <si>
    <t>98</t>
  </si>
  <si>
    <t>PM</t>
  </si>
  <si>
    <t>Podružný materiál</t>
  </si>
  <si>
    <t>576628710</t>
  </si>
  <si>
    <t>99</t>
  </si>
  <si>
    <t>PPV</t>
  </si>
  <si>
    <t>Podiel pridružených výkonov</t>
  </si>
  <si>
    <t>125108112</t>
  </si>
  <si>
    <t>100</t>
  </si>
  <si>
    <t>HZS000214</t>
  </si>
  <si>
    <t>Stavebno montážne práce najnáročnejšie na odbornosť - prehliadky pracoviska a revízie (Tr 4) v rozsahu viac ako 4 a menej ako 8 hodín</t>
  </si>
  <si>
    <t>512</t>
  </si>
  <si>
    <t>719163711</t>
  </si>
  <si>
    <t>VP - Práce naviac</t>
  </si>
  <si>
    <t>PN</t>
  </si>
  <si>
    <t>1 - Rekonštrukcia strechy - BD 502</t>
  </si>
  <si>
    <t>Rekonštrukcia strechy - BD 502</t>
  </si>
  <si>
    <t>Sklená vlna  hrúbka 160 mm</t>
  </si>
  <si>
    <t>Parozábrana  hr.0,15mm, š.2m, balenie: 200m2 (alebo ekvivalent)</t>
  </si>
  <si>
    <t>Rohová lišta hliníková</t>
  </si>
  <si>
    <t>Strešná fólia JUTA Jutadach 150 od 22° do 35°, na krokvy (alebo ekvivalent)</t>
  </si>
  <si>
    <t xml:space="preserve">Nátery tesárskych konštrukcií povrchová impregnácia </t>
  </si>
  <si>
    <t xml:space="preserve">                               REKAPITULÁCIA ROZPOČTU                Príloha č. 1</t>
  </si>
  <si>
    <t xml:space="preserve">                       KRYCÍ LIST ROZPOČTU                         Príloha č.1</t>
  </si>
  <si>
    <t xml:space="preserve">                                                 ROZPOČET                             Príloha č.1</t>
  </si>
  <si>
    <t xml:space="preserve">                  SÚHRNNÝ LIST STAVBY                Príloha č.2</t>
  </si>
  <si>
    <t>REKAPITULÁCIA OBJEKTOV STAVBY               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</si>
</sst>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4" fontId="20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Border="1" applyAlignment="1">
      <alignment vertical="center"/>
    </xf>
    <xf numFmtId="164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4" fontId="20" fillId="0" borderId="17" xfId="0" applyNumberFormat="1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/>
    <xf numFmtId="166" fontId="31" fillId="0" borderId="12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3" xfId="0" applyFont="1" applyBorder="1" applyAlignment="1"/>
    <xf numFmtId="166" fontId="7" fillId="0" borderId="0" xfId="0" applyNumberFormat="1" applyFont="1" applyBorder="1" applyAlignment="1"/>
    <xf numFmtId="166" fontId="7" fillId="0" borderId="14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0" fontId="33" fillId="0" borderId="24" xfId="0" applyFont="1" applyBorder="1" applyAlignment="1" applyProtection="1">
      <alignment horizontal="center" vertical="center"/>
      <protection locked="0"/>
    </xf>
    <xf numFmtId="49" fontId="33" fillId="0" borderId="24" xfId="0" applyNumberFormat="1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167" fontId="33" fillId="0" borderId="2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" fillId="4" borderId="25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6" fillId="0" borderId="22" xfId="0" applyNumberFormat="1" applyFont="1" applyBorder="1" applyAlignment="1"/>
    <xf numFmtId="4" fontId="6" fillId="0" borderId="22" xfId="0" applyNumberFormat="1" applyFont="1" applyBorder="1" applyAlignment="1">
      <alignment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167" fontId="33" fillId="3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" fontId="6" fillId="0" borderId="16" xfId="0" applyNumberFormat="1" applyFont="1" applyBorder="1" applyAlignment="1"/>
    <xf numFmtId="4" fontId="6" fillId="0" borderId="16" xfId="0" applyNumberFormat="1" applyFont="1" applyBorder="1" applyAlignment="1">
      <alignment vertical="center"/>
    </xf>
    <xf numFmtId="4" fontId="5" fillId="0" borderId="11" xfId="0" applyNumberFormat="1" applyFont="1" applyBorder="1" applyAlignment="1"/>
    <xf numFmtId="4" fontId="5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/>
    <xf numFmtId="4" fontId="3" fillId="0" borderId="11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22" xfId="0" applyNumberFormat="1" applyFont="1" applyBorder="1" applyAlignment="1"/>
    <xf numFmtId="4" fontId="5" fillId="0" borderId="2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 activeCell="C2" sqref="C2:AP2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 customWidth="1"/>
  </cols>
  <sheetData>
    <row r="1" spans="1:73" ht="21.4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R2" s="198" t="s">
        <v>8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11</v>
      </c>
      <c r="BT3" s="18" t="s">
        <v>10</v>
      </c>
    </row>
    <row r="4" spans="1:73" ht="36.9" customHeight="1">
      <c r="B4" s="22"/>
      <c r="C4" s="167" t="s">
        <v>558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23"/>
      <c r="AS4" s="17" t="s">
        <v>12</v>
      </c>
      <c r="BE4" s="24" t="s">
        <v>13</v>
      </c>
      <c r="BS4" s="18" t="s">
        <v>9</v>
      </c>
    </row>
    <row r="5" spans="1:73" ht="14.4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25"/>
      <c r="AQ5" s="23"/>
      <c r="BE5" s="169" t="s">
        <v>15</v>
      </c>
      <c r="BS5" s="18" t="s">
        <v>9</v>
      </c>
    </row>
    <row r="6" spans="1:73" ht="36.9" customHeight="1">
      <c r="B6" s="22"/>
      <c r="C6" s="25"/>
      <c r="D6" s="28" t="s">
        <v>16</v>
      </c>
      <c r="E6" s="25"/>
      <c r="F6" s="25"/>
      <c r="G6" s="25"/>
      <c r="H6" s="25"/>
      <c r="I6" s="25"/>
      <c r="J6" s="25"/>
      <c r="K6" s="173" t="s">
        <v>549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25"/>
      <c r="AQ6" s="23"/>
      <c r="BE6" s="170"/>
      <c r="BS6" s="18" t="s">
        <v>9</v>
      </c>
    </row>
    <row r="7" spans="1:73" ht="14.4" customHeight="1">
      <c r="B7" s="22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3"/>
      <c r="BE7" s="170"/>
      <c r="BS7" s="18" t="s">
        <v>9</v>
      </c>
    </row>
    <row r="8" spans="1:73" ht="14.4" customHeight="1">
      <c r="B8" s="22"/>
      <c r="C8" s="25"/>
      <c r="D8" s="29" t="s">
        <v>19</v>
      </c>
      <c r="E8" s="25"/>
      <c r="F8" s="25"/>
      <c r="G8" s="25"/>
      <c r="H8" s="25"/>
      <c r="I8" s="25"/>
      <c r="J8" s="25"/>
      <c r="K8" s="27" t="s">
        <v>20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21</v>
      </c>
      <c r="AL8" s="25"/>
      <c r="AM8" s="25"/>
      <c r="AN8" s="30"/>
      <c r="AO8" s="25"/>
      <c r="AP8" s="25"/>
      <c r="AQ8" s="23"/>
      <c r="BE8" s="170"/>
      <c r="BS8" s="18" t="s">
        <v>9</v>
      </c>
    </row>
    <row r="9" spans="1:73" ht="14.4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70"/>
      <c r="BS9" s="18" t="s">
        <v>9</v>
      </c>
    </row>
    <row r="10" spans="1:73" ht="14.4" customHeight="1">
      <c r="B10" s="22"/>
      <c r="C10" s="25"/>
      <c r="D10" s="29" t="s">
        <v>22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23</v>
      </c>
      <c r="AL10" s="25"/>
      <c r="AM10" s="25"/>
      <c r="AN10" s="27" t="s">
        <v>24</v>
      </c>
      <c r="AO10" s="25"/>
      <c r="AP10" s="25"/>
      <c r="AQ10" s="23"/>
      <c r="BE10" s="170"/>
      <c r="BS10" s="18" t="s">
        <v>9</v>
      </c>
    </row>
    <row r="11" spans="1:73" ht="18.45" customHeight="1">
      <c r="B11" s="22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26</v>
      </c>
      <c r="AL11" s="25"/>
      <c r="AM11" s="25"/>
      <c r="AN11" s="27" t="s">
        <v>5</v>
      </c>
      <c r="AO11" s="25"/>
      <c r="AP11" s="25"/>
      <c r="AQ11" s="23"/>
      <c r="BE11" s="170"/>
      <c r="BS11" s="18" t="s">
        <v>9</v>
      </c>
    </row>
    <row r="12" spans="1:73" ht="6.9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70"/>
      <c r="BS12" s="18" t="s">
        <v>9</v>
      </c>
    </row>
    <row r="13" spans="1:73" ht="14.4" customHeight="1">
      <c r="B13" s="22"/>
      <c r="C13" s="25"/>
      <c r="D13" s="29" t="s">
        <v>27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23</v>
      </c>
      <c r="AL13" s="25"/>
      <c r="AM13" s="25"/>
      <c r="AN13" s="31" t="s">
        <v>28</v>
      </c>
      <c r="AO13" s="25"/>
      <c r="AP13" s="25"/>
      <c r="AQ13" s="23"/>
      <c r="BE13" s="170"/>
      <c r="BS13" s="18" t="s">
        <v>9</v>
      </c>
    </row>
    <row r="14" spans="1:73" ht="13.2">
      <c r="B14" s="22"/>
      <c r="C14" s="25"/>
      <c r="D14" s="25"/>
      <c r="E14" s="174" t="s">
        <v>28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9" t="s">
        <v>26</v>
      </c>
      <c r="AL14" s="25"/>
      <c r="AM14" s="25"/>
      <c r="AN14" s="31" t="s">
        <v>28</v>
      </c>
      <c r="AO14" s="25"/>
      <c r="AP14" s="25"/>
      <c r="AQ14" s="23"/>
      <c r="BE14" s="170"/>
      <c r="BS14" s="18" t="s">
        <v>9</v>
      </c>
    </row>
    <row r="15" spans="1:73" ht="6.9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70"/>
      <c r="BS15" s="18" t="s">
        <v>6</v>
      </c>
    </row>
    <row r="16" spans="1:73" ht="14.4" customHeight="1">
      <c r="B16" s="22"/>
      <c r="C16" s="25"/>
      <c r="D16" s="29" t="s">
        <v>29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23</v>
      </c>
      <c r="AL16" s="25"/>
      <c r="AM16" s="25"/>
      <c r="AN16" s="27" t="s">
        <v>5</v>
      </c>
      <c r="AO16" s="25"/>
      <c r="AP16" s="25"/>
      <c r="AQ16" s="23"/>
      <c r="BE16" s="170"/>
      <c r="BS16" s="18" t="s">
        <v>6</v>
      </c>
    </row>
    <row r="17" spans="2:71" ht="18.45" customHeight="1">
      <c r="B17" s="22"/>
      <c r="C17" s="25"/>
      <c r="D17" s="25"/>
      <c r="E17" s="27" t="s">
        <v>30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26</v>
      </c>
      <c r="AL17" s="25"/>
      <c r="AM17" s="25"/>
      <c r="AN17" s="27" t="s">
        <v>5</v>
      </c>
      <c r="AO17" s="25"/>
      <c r="AP17" s="25"/>
      <c r="AQ17" s="23"/>
      <c r="BE17" s="170"/>
      <c r="BS17" s="18" t="s">
        <v>31</v>
      </c>
    </row>
    <row r="18" spans="2:71" ht="6.9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70"/>
      <c r="BS18" s="18" t="s">
        <v>11</v>
      </c>
    </row>
    <row r="19" spans="2:71" ht="14.4" customHeight="1">
      <c r="B19" s="22"/>
      <c r="C19" s="25"/>
      <c r="D19" s="29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23</v>
      </c>
      <c r="AL19" s="25"/>
      <c r="AM19" s="25"/>
      <c r="AN19" s="27" t="s">
        <v>5</v>
      </c>
      <c r="AO19" s="25"/>
      <c r="AP19" s="25"/>
      <c r="AQ19" s="23"/>
      <c r="BE19" s="170"/>
      <c r="BS19" s="18" t="s">
        <v>11</v>
      </c>
    </row>
    <row r="20" spans="2:71" ht="18.45" customHeight="1">
      <c r="B20" s="22"/>
      <c r="C20" s="25"/>
      <c r="D20" s="25"/>
      <c r="E20" s="27" t="s">
        <v>30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26</v>
      </c>
      <c r="AL20" s="25"/>
      <c r="AM20" s="25"/>
      <c r="AN20" s="27" t="s">
        <v>5</v>
      </c>
      <c r="AO20" s="25"/>
      <c r="AP20" s="25"/>
      <c r="AQ20" s="23"/>
      <c r="BE20" s="170"/>
    </row>
    <row r="21" spans="2:71" ht="6.9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70"/>
    </row>
    <row r="22" spans="2:71" ht="13.2">
      <c r="B22" s="22"/>
      <c r="C22" s="25"/>
      <c r="D22" s="29" t="s">
        <v>33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70"/>
    </row>
    <row r="23" spans="2:71" ht="16.5" customHeight="1">
      <c r="B23" s="22"/>
      <c r="C23" s="25"/>
      <c r="D23" s="25"/>
      <c r="E23" s="176" t="s">
        <v>5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25"/>
      <c r="AP23" s="25"/>
      <c r="AQ23" s="23"/>
      <c r="BE23" s="170"/>
    </row>
    <row r="24" spans="2:71" ht="6.9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70"/>
    </row>
    <row r="25" spans="2:71" ht="6.9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70"/>
    </row>
    <row r="26" spans="2:71" ht="14.4" customHeight="1">
      <c r="B26" s="22"/>
      <c r="C26" s="25"/>
      <c r="D26" s="33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7">
        <f>ROUND(AG87,2)</f>
        <v>0</v>
      </c>
      <c r="AL26" s="172"/>
      <c r="AM26" s="172"/>
      <c r="AN26" s="172"/>
      <c r="AO26" s="172"/>
      <c r="AP26" s="25"/>
      <c r="AQ26" s="23"/>
      <c r="BE26" s="170"/>
    </row>
    <row r="27" spans="2:71" ht="14.4" customHeight="1">
      <c r="B27" s="22"/>
      <c r="C27" s="25"/>
      <c r="D27" s="33" t="s">
        <v>35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7">
        <f>ROUND(AG90,2)</f>
        <v>0</v>
      </c>
      <c r="AL27" s="177"/>
      <c r="AM27" s="177"/>
      <c r="AN27" s="177"/>
      <c r="AO27" s="177"/>
      <c r="AP27" s="25"/>
      <c r="AQ27" s="23"/>
      <c r="BE27" s="170"/>
    </row>
    <row r="28" spans="2:71" s="1" customFormat="1" ht="6.9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0"/>
    </row>
    <row r="29" spans="2:71" s="1" customFormat="1" ht="25.95" customHeight="1">
      <c r="B29" s="34"/>
      <c r="C29" s="35"/>
      <c r="D29" s="37" t="s">
        <v>36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78">
        <f>ROUND(AK26+AK27,2)</f>
        <v>0</v>
      </c>
      <c r="AL29" s="179"/>
      <c r="AM29" s="179"/>
      <c r="AN29" s="179"/>
      <c r="AO29" s="179"/>
      <c r="AP29" s="35"/>
      <c r="AQ29" s="36"/>
      <c r="BE29" s="170"/>
    </row>
    <row r="30" spans="2:71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0"/>
    </row>
    <row r="31" spans="2:71" s="2" customFormat="1" ht="14.4" customHeight="1">
      <c r="B31" s="39"/>
      <c r="C31" s="40"/>
      <c r="D31" s="41" t="s">
        <v>37</v>
      </c>
      <c r="E31" s="40"/>
      <c r="F31" s="41" t="s">
        <v>38</v>
      </c>
      <c r="G31" s="40"/>
      <c r="H31" s="40"/>
      <c r="I31" s="40"/>
      <c r="J31" s="40"/>
      <c r="K31" s="40"/>
      <c r="L31" s="180">
        <v>0.2</v>
      </c>
      <c r="M31" s="181"/>
      <c r="N31" s="181"/>
      <c r="O31" s="181"/>
      <c r="P31" s="40"/>
      <c r="Q31" s="40"/>
      <c r="R31" s="40"/>
      <c r="S31" s="40"/>
      <c r="T31" s="43" t="s">
        <v>39</v>
      </c>
      <c r="U31" s="40"/>
      <c r="V31" s="40"/>
      <c r="W31" s="182">
        <f>ROUND(AZ87+SUM(CD91:CD95),2)</f>
        <v>0</v>
      </c>
      <c r="X31" s="181"/>
      <c r="Y31" s="181"/>
      <c r="Z31" s="181"/>
      <c r="AA31" s="181"/>
      <c r="AB31" s="181"/>
      <c r="AC31" s="181"/>
      <c r="AD31" s="181"/>
      <c r="AE31" s="181"/>
      <c r="AF31" s="40"/>
      <c r="AG31" s="40"/>
      <c r="AH31" s="40"/>
      <c r="AI31" s="40"/>
      <c r="AJ31" s="40"/>
      <c r="AK31" s="182">
        <f>ROUND(AV87+SUM(BY91:BY95),2)</f>
        <v>0</v>
      </c>
      <c r="AL31" s="181"/>
      <c r="AM31" s="181"/>
      <c r="AN31" s="181"/>
      <c r="AO31" s="181"/>
      <c r="AP31" s="40"/>
      <c r="AQ31" s="44"/>
      <c r="BE31" s="170"/>
    </row>
    <row r="32" spans="2:71" s="2" customFormat="1" ht="14.4" customHeight="1">
      <c r="B32" s="39"/>
      <c r="C32" s="40"/>
      <c r="D32" s="40"/>
      <c r="E32" s="40"/>
      <c r="F32" s="41" t="s">
        <v>40</v>
      </c>
      <c r="G32" s="40"/>
      <c r="H32" s="40"/>
      <c r="I32" s="40"/>
      <c r="J32" s="40"/>
      <c r="K32" s="40"/>
      <c r="L32" s="180">
        <v>0.2</v>
      </c>
      <c r="M32" s="181"/>
      <c r="N32" s="181"/>
      <c r="O32" s="181"/>
      <c r="P32" s="40"/>
      <c r="Q32" s="40"/>
      <c r="R32" s="40"/>
      <c r="S32" s="40"/>
      <c r="T32" s="43" t="s">
        <v>39</v>
      </c>
      <c r="U32" s="40"/>
      <c r="V32" s="40"/>
      <c r="W32" s="182">
        <f>ROUND(BA87+SUM(CE91:CE95),2)</f>
        <v>0</v>
      </c>
      <c r="X32" s="181"/>
      <c r="Y32" s="181"/>
      <c r="Z32" s="181"/>
      <c r="AA32" s="181"/>
      <c r="AB32" s="181"/>
      <c r="AC32" s="181"/>
      <c r="AD32" s="181"/>
      <c r="AE32" s="181"/>
      <c r="AF32" s="40"/>
      <c r="AG32" s="40"/>
      <c r="AH32" s="40"/>
      <c r="AI32" s="40"/>
      <c r="AJ32" s="40"/>
      <c r="AK32" s="182">
        <f>ROUND(AW87+SUM(BZ91:BZ95),2)</f>
        <v>0</v>
      </c>
      <c r="AL32" s="181"/>
      <c r="AM32" s="181"/>
      <c r="AN32" s="181"/>
      <c r="AO32" s="181"/>
      <c r="AP32" s="40"/>
      <c r="AQ32" s="44"/>
      <c r="BE32" s="170"/>
    </row>
    <row r="33" spans="2:57" s="2" customFormat="1" ht="14.4" hidden="1" customHeight="1">
      <c r="B33" s="39"/>
      <c r="C33" s="40"/>
      <c r="D33" s="40"/>
      <c r="E33" s="40"/>
      <c r="F33" s="41" t="s">
        <v>41</v>
      </c>
      <c r="G33" s="40"/>
      <c r="H33" s="40"/>
      <c r="I33" s="40"/>
      <c r="J33" s="40"/>
      <c r="K33" s="40"/>
      <c r="L33" s="180">
        <v>0.2</v>
      </c>
      <c r="M33" s="181"/>
      <c r="N33" s="181"/>
      <c r="O33" s="181"/>
      <c r="P33" s="40"/>
      <c r="Q33" s="40"/>
      <c r="R33" s="40"/>
      <c r="S33" s="40"/>
      <c r="T33" s="43" t="s">
        <v>39</v>
      </c>
      <c r="U33" s="40"/>
      <c r="V33" s="40"/>
      <c r="W33" s="182">
        <f>ROUND(BB87+SUM(CF91:CF95),2)</f>
        <v>0</v>
      </c>
      <c r="X33" s="181"/>
      <c r="Y33" s="181"/>
      <c r="Z33" s="181"/>
      <c r="AA33" s="181"/>
      <c r="AB33" s="181"/>
      <c r="AC33" s="181"/>
      <c r="AD33" s="181"/>
      <c r="AE33" s="181"/>
      <c r="AF33" s="40"/>
      <c r="AG33" s="40"/>
      <c r="AH33" s="40"/>
      <c r="AI33" s="40"/>
      <c r="AJ33" s="40"/>
      <c r="AK33" s="182">
        <v>0</v>
      </c>
      <c r="AL33" s="181"/>
      <c r="AM33" s="181"/>
      <c r="AN33" s="181"/>
      <c r="AO33" s="181"/>
      <c r="AP33" s="40"/>
      <c r="AQ33" s="44"/>
      <c r="BE33" s="170"/>
    </row>
    <row r="34" spans="2:57" s="2" customFormat="1" ht="14.4" hidden="1" customHeight="1">
      <c r="B34" s="39"/>
      <c r="C34" s="40"/>
      <c r="D34" s="40"/>
      <c r="E34" s="40"/>
      <c r="F34" s="41" t="s">
        <v>42</v>
      </c>
      <c r="G34" s="40"/>
      <c r="H34" s="40"/>
      <c r="I34" s="40"/>
      <c r="J34" s="40"/>
      <c r="K34" s="40"/>
      <c r="L34" s="180">
        <v>0.2</v>
      </c>
      <c r="M34" s="181"/>
      <c r="N34" s="181"/>
      <c r="O34" s="181"/>
      <c r="P34" s="40"/>
      <c r="Q34" s="40"/>
      <c r="R34" s="40"/>
      <c r="S34" s="40"/>
      <c r="T34" s="43" t="s">
        <v>39</v>
      </c>
      <c r="U34" s="40"/>
      <c r="V34" s="40"/>
      <c r="W34" s="182">
        <f>ROUND(BC87+SUM(CG91:CG95),2)</f>
        <v>0</v>
      </c>
      <c r="X34" s="181"/>
      <c r="Y34" s="181"/>
      <c r="Z34" s="181"/>
      <c r="AA34" s="181"/>
      <c r="AB34" s="181"/>
      <c r="AC34" s="181"/>
      <c r="AD34" s="181"/>
      <c r="AE34" s="181"/>
      <c r="AF34" s="40"/>
      <c r="AG34" s="40"/>
      <c r="AH34" s="40"/>
      <c r="AI34" s="40"/>
      <c r="AJ34" s="40"/>
      <c r="AK34" s="182">
        <v>0</v>
      </c>
      <c r="AL34" s="181"/>
      <c r="AM34" s="181"/>
      <c r="AN34" s="181"/>
      <c r="AO34" s="181"/>
      <c r="AP34" s="40"/>
      <c r="AQ34" s="44"/>
      <c r="BE34" s="170"/>
    </row>
    <row r="35" spans="2:57" s="2" customFormat="1" ht="14.4" hidden="1" customHeight="1">
      <c r="B35" s="39"/>
      <c r="C35" s="40"/>
      <c r="D35" s="40"/>
      <c r="E35" s="40"/>
      <c r="F35" s="41" t="s">
        <v>43</v>
      </c>
      <c r="G35" s="40"/>
      <c r="H35" s="40"/>
      <c r="I35" s="40"/>
      <c r="J35" s="40"/>
      <c r="K35" s="40"/>
      <c r="L35" s="180">
        <v>0</v>
      </c>
      <c r="M35" s="181"/>
      <c r="N35" s="181"/>
      <c r="O35" s="181"/>
      <c r="P35" s="40"/>
      <c r="Q35" s="40"/>
      <c r="R35" s="40"/>
      <c r="S35" s="40"/>
      <c r="T35" s="43" t="s">
        <v>39</v>
      </c>
      <c r="U35" s="40"/>
      <c r="V35" s="40"/>
      <c r="W35" s="182">
        <f>ROUND(BD87+SUM(CH91:CH95),2)</f>
        <v>0</v>
      </c>
      <c r="X35" s="181"/>
      <c r="Y35" s="181"/>
      <c r="Z35" s="181"/>
      <c r="AA35" s="181"/>
      <c r="AB35" s="181"/>
      <c r="AC35" s="181"/>
      <c r="AD35" s="181"/>
      <c r="AE35" s="181"/>
      <c r="AF35" s="40"/>
      <c r="AG35" s="40"/>
      <c r="AH35" s="40"/>
      <c r="AI35" s="40"/>
      <c r="AJ35" s="40"/>
      <c r="AK35" s="182">
        <v>0</v>
      </c>
      <c r="AL35" s="181"/>
      <c r="AM35" s="181"/>
      <c r="AN35" s="181"/>
      <c r="AO35" s="181"/>
      <c r="AP35" s="40"/>
      <c r="AQ35" s="44"/>
    </row>
    <row r="36" spans="2:57" s="1" customFormat="1" ht="6.9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5" customHeight="1">
      <c r="B37" s="34"/>
      <c r="C37" s="45"/>
      <c r="D37" s="46" t="s">
        <v>44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45</v>
      </c>
      <c r="U37" s="47"/>
      <c r="V37" s="47"/>
      <c r="W37" s="47"/>
      <c r="X37" s="191" t="s">
        <v>46</v>
      </c>
      <c r="Y37" s="188"/>
      <c r="Z37" s="188"/>
      <c r="AA37" s="188"/>
      <c r="AB37" s="188"/>
      <c r="AC37" s="47"/>
      <c r="AD37" s="47"/>
      <c r="AE37" s="47"/>
      <c r="AF37" s="47"/>
      <c r="AG37" s="47"/>
      <c r="AH37" s="47"/>
      <c r="AI37" s="47"/>
      <c r="AJ37" s="47"/>
      <c r="AK37" s="187">
        <f>SUM(AK29:AK35)</f>
        <v>0</v>
      </c>
      <c r="AL37" s="188"/>
      <c r="AM37" s="188"/>
      <c r="AN37" s="188"/>
      <c r="AO37" s="189"/>
      <c r="AP37" s="45"/>
      <c r="AQ37" s="36"/>
    </row>
    <row r="38" spans="2:57" s="1" customFormat="1" ht="14.4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4.4">
      <c r="B49" s="34"/>
      <c r="C49" s="35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4.4">
      <c r="B58" s="34"/>
      <c r="C58" s="35"/>
      <c r="D58" s="54" t="s">
        <v>49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50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49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50</v>
      </c>
      <c r="AN58" s="55"/>
      <c r="AO58" s="57"/>
      <c r="AP58" s="35"/>
      <c r="AQ58" s="36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4.4">
      <c r="B60" s="34"/>
      <c r="C60" s="35"/>
      <c r="D60" s="49" t="s">
        <v>51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52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4.4">
      <c r="B69" s="34"/>
      <c r="C69" s="35"/>
      <c r="D69" s="54" t="s">
        <v>49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50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49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50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67" t="s">
        <v>559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36"/>
    </row>
    <row r="77" spans="2:43" s="3" customFormat="1" ht="14.4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16</v>
      </c>
      <c r="D78" s="69"/>
      <c r="E78" s="69"/>
      <c r="F78" s="69"/>
      <c r="G78" s="69"/>
      <c r="H78" s="69"/>
      <c r="I78" s="69"/>
      <c r="J78" s="69"/>
      <c r="K78" s="69"/>
      <c r="L78" s="200" t="str">
        <f>K6</f>
        <v>Rekonštrukcia strechy - BD 502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29" t="s">
        <v>19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Čaklov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21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89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3.2">
      <c r="B82" s="34"/>
      <c r="C82" s="29" t="s">
        <v>22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Čaklov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29</v>
      </c>
      <c r="AJ82" s="35"/>
      <c r="AK82" s="35"/>
      <c r="AL82" s="35"/>
      <c r="AM82" s="186" t="str">
        <f>IF(E17="","",E17)</f>
        <v xml:space="preserve"> </v>
      </c>
      <c r="AN82" s="186"/>
      <c r="AO82" s="186"/>
      <c r="AP82" s="186"/>
      <c r="AQ82" s="36"/>
      <c r="AS82" s="202" t="s">
        <v>53</v>
      </c>
      <c r="AT82" s="203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3.2">
      <c r="B83" s="34"/>
      <c r="C83" s="29" t="s">
        <v>27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32</v>
      </c>
      <c r="AJ83" s="35"/>
      <c r="AK83" s="35"/>
      <c r="AL83" s="35"/>
      <c r="AM83" s="186" t="str">
        <f>IF(E20="","",E20)</f>
        <v xml:space="preserve"> </v>
      </c>
      <c r="AN83" s="186"/>
      <c r="AO83" s="186"/>
      <c r="AP83" s="186"/>
      <c r="AQ83" s="36"/>
      <c r="AS83" s="204"/>
      <c r="AT83" s="205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4"/>
      <c r="AT84" s="205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183" t="s">
        <v>54</v>
      </c>
      <c r="D85" s="184"/>
      <c r="E85" s="184"/>
      <c r="F85" s="184"/>
      <c r="G85" s="184"/>
      <c r="H85" s="47"/>
      <c r="I85" s="185" t="s">
        <v>55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5" t="s">
        <v>56</v>
      </c>
      <c r="AH85" s="184"/>
      <c r="AI85" s="184"/>
      <c r="AJ85" s="184"/>
      <c r="AK85" s="184"/>
      <c r="AL85" s="184"/>
      <c r="AM85" s="184"/>
      <c r="AN85" s="185" t="s">
        <v>57</v>
      </c>
      <c r="AO85" s="184"/>
      <c r="AP85" s="190"/>
      <c r="AQ85" s="36"/>
      <c r="AS85" s="74" t="s">
        <v>58</v>
      </c>
      <c r="AT85" s="75" t="s">
        <v>59</v>
      </c>
      <c r="AU85" s="75" t="s">
        <v>60</v>
      </c>
      <c r="AV85" s="75" t="s">
        <v>61</v>
      </c>
      <c r="AW85" s="75" t="s">
        <v>62</v>
      </c>
      <c r="AX85" s="75" t="s">
        <v>63</v>
      </c>
      <c r="AY85" s="75" t="s">
        <v>64</v>
      </c>
      <c r="AZ85" s="75" t="s">
        <v>65</v>
      </c>
      <c r="BA85" s="75" t="s">
        <v>66</v>
      </c>
      <c r="BB85" s="75" t="s">
        <v>67</v>
      </c>
      <c r="BC85" s="75" t="s">
        <v>68</v>
      </c>
      <c r="BD85" s="76" t="s">
        <v>69</v>
      </c>
    </row>
    <row r="86" spans="1:89" s="1" customFormat="1" ht="10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7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" customHeight="1">
      <c r="B87" s="67"/>
      <c r="C87" s="78" t="s">
        <v>70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9">
        <f>ROUND(AG88,2)</f>
        <v>0</v>
      </c>
      <c r="AH87" s="209"/>
      <c r="AI87" s="209"/>
      <c r="AJ87" s="209"/>
      <c r="AK87" s="209"/>
      <c r="AL87" s="209"/>
      <c r="AM87" s="209"/>
      <c r="AN87" s="196">
        <f>SUM(AG87,AT87)</f>
        <v>0</v>
      </c>
      <c r="AO87" s="196"/>
      <c r="AP87" s="196"/>
      <c r="AQ87" s="70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71</v>
      </c>
      <c r="BT87" s="84" t="s">
        <v>72</v>
      </c>
      <c r="BU87" s="85" t="s">
        <v>73</v>
      </c>
      <c r="BV87" s="84" t="s">
        <v>74</v>
      </c>
      <c r="BW87" s="84" t="s">
        <v>75</v>
      </c>
      <c r="BX87" s="84" t="s">
        <v>76</v>
      </c>
    </row>
    <row r="88" spans="1:89" s="5" customFormat="1" ht="16.5" customHeight="1">
      <c r="A88" s="86" t="s">
        <v>77</v>
      </c>
      <c r="B88" s="87"/>
      <c r="C88" s="88"/>
      <c r="D88" s="208" t="s">
        <v>78</v>
      </c>
      <c r="E88" s="208"/>
      <c r="F88" s="208"/>
      <c r="G88" s="208"/>
      <c r="H88" s="208"/>
      <c r="I88" s="89"/>
      <c r="J88" s="208" t="s">
        <v>79</v>
      </c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6">
        <f>'1 - Rekonštrukcia krovu a...'!M30</f>
        <v>0</v>
      </c>
      <c r="AH88" s="207"/>
      <c r="AI88" s="207"/>
      <c r="AJ88" s="207"/>
      <c r="AK88" s="207"/>
      <c r="AL88" s="207"/>
      <c r="AM88" s="207"/>
      <c r="AN88" s="206">
        <f>SUM(AG88,AT88)</f>
        <v>0</v>
      </c>
      <c r="AO88" s="207"/>
      <c r="AP88" s="207"/>
      <c r="AQ88" s="90"/>
      <c r="AS88" s="91">
        <f>'1 - Rekonštrukcia krovu a...'!M28</f>
        <v>0</v>
      </c>
      <c r="AT88" s="92">
        <f>ROUND(SUM(AV88:AW88),2)</f>
        <v>0</v>
      </c>
      <c r="AU88" s="93">
        <f>'1 - Rekonštrukcia krovu a...'!W132</f>
        <v>0</v>
      </c>
      <c r="AV88" s="92">
        <f>'1 - Rekonštrukcia krovu a...'!M32</f>
        <v>0</v>
      </c>
      <c r="AW88" s="92">
        <f>'1 - Rekonštrukcia krovu a...'!M33</f>
        <v>0</v>
      </c>
      <c r="AX88" s="92">
        <f>'1 - Rekonštrukcia krovu a...'!M34</f>
        <v>0</v>
      </c>
      <c r="AY88" s="92">
        <f>'1 - Rekonštrukcia krovu a...'!M35</f>
        <v>0</v>
      </c>
      <c r="AZ88" s="92">
        <f>'1 - Rekonštrukcia krovu a...'!H32</f>
        <v>0</v>
      </c>
      <c r="BA88" s="92">
        <f>'1 - Rekonštrukcia krovu a...'!H33</f>
        <v>0</v>
      </c>
      <c r="BB88" s="92">
        <f>'1 - Rekonštrukcia krovu a...'!H34</f>
        <v>0</v>
      </c>
      <c r="BC88" s="92">
        <f>'1 - Rekonštrukcia krovu a...'!H35</f>
        <v>0</v>
      </c>
      <c r="BD88" s="94">
        <f>'1 - Rekonštrukcia krovu a...'!H36</f>
        <v>0</v>
      </c>
      <c r="BT88" s="95" t="s">
        <v>78</v>
      </c>
      <c r="BV88" s="95" t="s">
        <v>74</v>
      </c>
      <c r="BW88" s="95" t="s">
        <v>80</v>
      </c>
      <c r="BX88" s="95" t="s">
        <v>75</v>
      </c>
    </row>
    <row r="89" spans="1:89">
      <c r="B89" s="2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3"/>
    </row>
    <row r="90" spans="1:89" s="1" customFormat="1" ht="30" customHeight="1">
      <c r="B90" s="34"/>
      <c r="C90" s="78" t="s">
        <v>81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96">
        <f>ROUND(SUM(AG91:AG94),2)</f>
        <v>0</v>
      </c>
      <c r="AH90" s="196"/>
      <c r="AI90" s="196"/>
      <c r="AJ90" s="196"/>
      <c r="AK90" s="196"/>
      <c r="AL90" s="196"/>
      <c r="AM90" s="196"/>
      <c r="AN90" s="196">
        <f>ROUND(SUM(AN91:AN94),2)</f>
        <v>0</v>
      </c>
      <c r="AO90" s="196"/>
      <c r="AP90" s="196"/>
      <c r="AQ90" s="36"/>
      <c r="AS90" s="74" t="s">
        <v>82</v>
      </c>
      <c r="AT90" s="75" t="s">
        <v>83</v>
      </c>
      <c r="AU90" s="75" t="s">
        <v>37</v>
      </c>
      <c r="AV90" s="76" t="s">
        <v>59</v>
      </c>
    </row>
    <row r="91" spans="1:89" s="1" customFormat="1" ht="19.95" customHeight="1">
      <c r="B91" s="34"/>
      <c r="C91" s="35"/>
      <c r="D91" s="96" t="s">
        <v>84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94">
        <f>ROUND(AG87*AS91,2)</f>
        <v>0</v>
      </c>
      <c r="AH91" s="195"/>
      <c r="AI91" s="195"/>
      <c r="AJ91" s="195"/>
      <c r="AK91" s="195"/>
      <c r="AL91" s="195"/>
      <c r="AM91" s="195"/>
      <c r="AN91" s="195">
        <f>ROUND(AG91+AV91,2)</f>
        <v>0</v>
      </c>
      <c r="AO91" s="195"/>
      <c r="AP91" s="195"/>
      <c r="AQ91" s="36"/>
      <c r="AS91" s="97">
        <v>0</v>
      </c>
      <c r="AT91" s="98" t="s">
        <v>85</v>
      </c>
      <c r="AU91" s="98" t="s">
        <v>38</v>
      </c>
      <c r="AV91" s="99">
        <f>ROUND(IF(AU91="základná",AG91*L31,IF(AU91="znížená",AG91*L32,0)),2)</f>
        <v>0</v>
      </c>
      <c r="BV91" s="18" t="s">
        <v>86</v>
      </c>
      <c r="BY91" s="100">
        <f>IF(AU91="základná",AV91,0)</f>
        <v>0</v>
      </c>
      <c r="BZ91" s="100">
        <f>IF(AU91="znížená",AV91,0)</f>
        <v>0</v>
      </c>
      <c r="CA91" s="100">
        <v>0</v>
      </c>
      <c r="CB91" s="100">
        <v>0</v>
      </c>
      <c r="CC91" s="100">
        <v>0</v>
      </c>
      <c r="CD91" s="100">
        <f>IF(AU91="základná",AG91,0)</f>
        <v>0</v>
      </c>
      <c r="CE91" s="100">
        <f>IF(AU91="znížená",AG91,0)</f>
        <v>0</v>
      </c>
      <c r="CF91" s="100">
        <f>IF(AU91="zákl. prenesená",AG91,0)</f>
        <v>0</v>
      </c>
      <c r="CG91" s="100">
        <f>IF(AU91="zníž. prenesená",AG91,0)</f>
        <v>0</v>
      </c>
      <c r="CH91" s="100">
        <f>IF(AU91="nulová",AG91,0)</f>
        <v>0</v>
      </c>
      <c r="CI91" s="18">
        <f>IF(AU91="základná",1,IF(AU91="znížená",2,IF(AU91="zákl. prenesená",4,IF(AU91="zníž. prenesená",5,3))))</f>
        <v>1</v>
      </c>
      <c r="CJ91" s="18">
        <f>IF(AT91="stavebná časť",1,IF(8891="investičná časť",2,3))</f>
        <v>1</v>
      </c>
      <c r="CK91" s="18" t="str">
        <f>IF(D91="Vyplň vlastné","","x")</f>
        <v>x</v>
      </c>
    </row>
    <row r="92" spans="1:89" s="1" customFormat="1" ht="19.95" customHeight="1">
      <c r="B92" s="34"/>
      <c r="C92" s="35"/>
      <c r="D92" s="192" t="s">
        <v>87</v>
      </c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35"/>
      <c r="AD92" s="35"/>
      <c r="AE92" s="35"/>
      <c r="AF92" s="35"/>
      <c r="AG92" s="194">
        <f>AG87*AS92</f>
        <v>0</v>
      </c>
      <c r="AH92" s="195"/>
      <c r="AI92" s="195"/>
      <c r="AJ92" s="195"/>
      <c r="AK92" s="195"/>
      <c r="AL92" s="195"/>
      <c r="AM92" s="195"/>
      <c r="AN92" s="195">
        <f>AG92+AV92</f>
        <v>0</v>
      </c>
      <c r="AO92" s="195"/>
      <c r="AP92" s="195"/>
      <c r="AQ92" s="36"/>
      <c r="AS92" s="101">
        <v>0</v>
      </c>
      <c r="AT92" s="102" t="s">
        <v>85</v>
      </c>
      <c r="AU92" s="102" t="s">
        <v>38</v>
      </c>
      <c r="AV92" s="103">
        <f>ROUND(IF(AU92="nulová",0,IF(OR(AU92="základná",AU92="zákl. prenesená"),AG92*L31,AG92*L32)),2)</f>
        <v>0</v>
      </c>
      <c r="BV92" s="18" t="s">
        <v>88</v>
      </c>
      <c r="BY92" s="100">
        <f>IF(AU92="základná",AV92,0)</f>
        <v>0</v>
      </c>
      <c r="BZ92" s="100">
        <f>IF(AU92="znížená",AV92,0)</f>
        <v>0</v>
      </c>
      <c r="CA92" s="100">
        <f>IF(AU92="zákl. prenesená",AV92,0)</f>
        <v>0</v>
      </c>
      <c r="CB92" s="100">
        <f>IF(AU92="zníž. prenesená",AV92,0)</f>
        <v>0</v>
      </c>
      <c r="CC92" s="100">
        <f>IF(AU92="nulová",AV92,0)</f>
        <v>0</v>
      </c>
      <c r="CD92" s="100">
        <f>IF(AU92="základná",AG92,0)</f>
        <v>0</v>
      </c>
      <c r="CE92" s="100">
        <f>IF(AU92="znížená",AG92,0)</f>
        <v>0</v>
      </c>
      <c r="CF92" s="100">
        <f>IF(AU92="zákl. prenesená",AG92,0)</f>
        <v>0</v>
      </c>
      <c r="CG92" s="100">
        <f>IF(AU92="zníž. prenesená",AG92,0)</f>
        <v>0</v>
      </c>
      <c r="CH92" s="100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/>
      </c>
    </row>
    <row r="93" spans="1:89" s="1" customFormat="1" ht="19.95" customHeight="1">
      <c r="B93" s="34"/>
      <c r="C93" s="35"/>
      <c r="D93" s="192" t="s">
        <v>87</v>
      </c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35"/>
      <c r="AD93" s="35"/>
      <c r="AE93" s="35"/>
      <c r="AF93" s="35"/>
      <c r="AG93" s="194">
        <f>AG87*AS93</f>
        <v>0</v>
      </c>
      <c r="AH93" s="195"/>
      <c r="AI93" s="195"/>
      <c r="AJ93" s="195"/>
      <c r="AK93" s="195"/>
      <c r="AL93" s="195"/>
      <c r="AM93" s="195"/>
      <c r="AN93" s="195">
        <f>AG93+AV93</f>
        <v>0</v>
      </c>
      <c r="AO93" s="195"/>
      <c r="AP93" s="195"/>
      <c r="AQ93" s="36"/>
      <c r="AS93" s="101">
        <v>0</v>
      </c>
      <c r="AT93" s="102" t="s">
        <v>85</v>
      </c>
      <c r="AU93" s="102" t="s">
        <v>38</v>
      </c>
      <c r="AV93" s="103">
        <f>ROUND(IF(AU93="nulová",0,IF(OR(AU93="základná",AU93="zákl. prenesená"),AG93*L31,AG93*L32)),2)</f>
        <v>0</v>
      </c>
      <c r="BV93" s="18" t="s">
        <v>88</v>
      </c>
      <c r="BY93" s="100">
        <f>IF(AU93="základná",AV93,0)</f>
        <v>0</v>
      </c>
      <c r="BZ93" s="100">
        <f>IF(AU93="znížená",AV93,0)</f>
        <v>0</v>
      </c>
      <c r="CA93" s="100">
        <f>IF(AU93="zákl. prenesená",AV93,0)</f>
        <v>0</v>
      </c>
      <c r="CB93" s="100">
        <f>IF(AU93="zníž. prenesená",AV93,0)</f>
        <v>0</v>
      </c>
      <c r="CC93" s="100">
        <f>IF(AU93="nulová",AV93,0)</f>
        <v>0</v>
      </c>
      <c r="CD93" s="100">
        <f>IF(AU93="základná",AG93,0)</f>
        <v>0</v>
      </c>
      <c r="CE93" s="100">
        <f>IF(AU93="znížená",AG93,0)</f>
        <v>0</v>
      </c>
      <c r="CF93" s="100">
        <f>IF(AU93="zákl. prenesená",AG93,0)</f>
        <v>0</v>
      </c>
      <c r="CG93" s="100">
        <f>IF(AU93="zníž. prenesená",AG93,0)</f>
        <v>0</v>
      </c>
      <c r="CH93" s="100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95" customHeight="1">
      <c r="B94" s="34"/>
      <c r="C94" s="35"/>
      <c r="D94" s="192" t="s">
        <v>87</v>
      </c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35"/>
      <c r="AD94" s="35"/>
      <c r="AE94" s="35"/>
      <c r="AF94" s="35"/>
      <c r="AG94" s="194">
        <f>AG87*AS94</f>
        <v>0</v>
      </c>
      <c r="AH94" s="195"/>
      <c r="AI94" s="195"/>
      <c r="AJ94" s="195"/>
      <c r="AK94" s="195"/>
      <c r="AL94" s="195"/>
      <c r="AM94" s="195"/>
      <c r="AN94" s="195">
        <f>AG94+AV94</f>
        <v>0</v>
      </c>
      <c r="AO94" s="195"/>
      <c r="AP94" s="195"/>
      <c r="AQ94" s="36"/>
      <c r="AS94" s="104">
        <v>0</v>
      </c>
      <c r="AT94" s="105" t="s">
        <v>85</v>
      </c>
      <c r="AU94" s="105" t="s">
        <v>38</v>
      </c>
      <c r="AV94" s="106">
        <f>ROUND(IF(AU94="nulová",0,IF(OR(AU94="základná",AU94="zákl. prenesená"),AG94*L31,AG94*L32)),2)</f>
        <v>0</v>
      </c>
      <c r="BV94" s="18" t="s">
        <v>88</v>
      </c>
      <c r="BY94" s="100">
        <f>IF(AU94="základná",AV94,0)</f>
        <v>0</v>
      </c>
      <c r="BZ94" s="100">
        <f>IF(AU94="znížená",AV94,0)</f>
        <v>0</v>
      </c>
      <c r="CA94" s="100">
        <f>IF(AU94="zákl. prenesená",AV94,0)</f>
        <v>0</v>
      </c>
      <c r="CB94" s="100">
        <f>IF(AU94="zníž. prenesená",AV94,0)</f>
        <v>0</v>
      </c>
      <c r="CC94" s="100">
        <f>IF(AU94="nulová",AV94,0)</f>
        <v>0</v>
      </c>
      <c r="CD94" s="100">
        <f>IF(AU94="základná",AG94,0)</f>
        <v>0</v>
      </c>
      <c r="CE94" s="100">
        <f>IF(AU94="znížená",AG94,0)</f>
        <v>0</v>
      </c>
      <c r="CF94" s="100">
        <f>IF(AU94="zákl. prenesená",AG94,0)</f>
        <v>0</v>
      </c>
      <c r="CG94" s="100">
        <f>IF(AU94="zníž. prenesená",AG94,0)</f>
        <v>0</v>
      </c>
      <c r="CH94" s="100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0.9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07" t="s">
        <v>89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197">
        <f>ROUND(AG87+AG90,2)</f>
        <v>0</v>
      </c>
      <c r="AH96" s="197"/>
      <c r="AI96" s="197"/>
      <c r="AJ96" s="197"/>
      <c r="AK96" s="197"/>
      <c r="AL96" s="197"/>
      <c r="AM96" s="197"/>
      <c r="AN96" s="197">
        <f>AN87+AN90</f>
        <v>0</v>
      </c>
      <c r="AO96" s="197"/>
      <c r="AP96" s="197"/>
      <c r="AQ96" s="36"/>
    </row>
    <row r="97" spans="2:43" s="1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N88:AP88"/>
    <mergeCell ref="J88:AF88"/>
    <mergeCell ref="AG87:AM87"/>
    <mergeCell ref="AN87:AP87"/>
    <mergeCell ref="D93:AB93"/>
    <mergeCell ref="AG88:AM88"/>
    <mergeCell ref="D88:H88"/>
    <mergeCell ref="D94:AB94"/>
    <mergeCell ref="AG94:AM94"/>
    <mergeCell ref="AN94:AP94"/>
    <mergeCell ref="AG90:AM90"/>
    <mergeCell ref="AN90:AP90"/>
    <mergeCell ref="AG93:AM93"/>
    <mergeCell ref="AN93:AP93"/>
    <mergeCell ref="D92:AB92"/>
    <mergeCell ref="AG92:AM92"/>
    <mergeCell ref="AN92:AP92"/>
    <mergeCell ref="L33:O33"/>
    <mergeCell ref="W33:AE33"/>
    <mergeCell ref="AK33:AO33"/>
    <mergeCell ref="L34:O34"/>
    <mergeCell ref="W34:AE34"/>
    <mergeCell ref="AK34:AO34"/>
    <mergeCell ref="L35:O35"/>
    <mergeCell ref="C85:G85"/>
    <mergeCell ref="I85:AF85"/>
    <mergeCell ref="AG85:AM85"/>
    <mergeCell ref="AM83:AP83"/>
    <mergeCell ref="W35:AE35"/>
    <mergeCell ref="AK35:AO35"/>
    <mergeCell ref="AK37:AO37"/>
    <mergeCell ref="AN85:AP85"/>
    <mergeCell ref="X37:AB37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phoneticPr fontId="34" type="noConversion"/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 - Rekonštrukcia krovu a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1"/>
  <sheetViews>
    <sheetView showGridLines="0" tabSelected="1" topLeftCell="B1" workbookViewId="0">
      <pane ySplit="1" topLeftCell="A2" activePane="bottomLeft" state="frozen"/>
      <selection pane="bottomLeft" activeCell="C121" sqref="C121:Q121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 customWidth="1"/>
  </cols>
  <sheetData>
    <row r="1" spans="1:66" ht="21.75" customHeight="1">
      <c r="A1" s="108"/>
      <c r="B1" s="11"/>
      <c r="C1" s="11"/>
      <c r="D1" s="12" t="s">
        <v>1</v>
      </c>
      <c r="E1" s="11"/>
      <c r="F1" s="13" t="s">
        <v>90</v>
      </c>
      <c r="G1" s="13"/>
      <c r="H1" s="248" t="s">
        <v>91</v>
      </c>
      <c r="I1" s="248"/>
      <c r="J1" s="248"/>
      <c r="K1" s="248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108"/>
      <c r="V1" s="10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65" t="s">
        <v>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S2" s="198" t="s">
        <v>8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T2" s="18" t="s">
        <v>80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" customHeight="1">
      <c r="B4" s="22"/>
      <c r="C4" s="167" t="s">
        <v>556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23"/>
      <c r="T4" s="17" t="s">
        <v>12</v>
      </c>
      <c r="AT4" s="18" t="s">
        <v>6</v>
      </c>
    </row>
    <row r="5" spans="1:66" ht="6.9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16</v>
      </c>
      <c r="E6" s="25"/>
      <c r="F6" s="222" t="s">
        <v>549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5"/>
      <c r="R6" s="23"/>
    </row>
    <row r="7" spans="1:66" s="1" customFormat="1" ht="32.85" customHeight="1">
      <c r="B7" s="34"/>
      <c r="C7" s="35"/>
      <c r="D7" s="28" t="s">
        <v>95</v>
      </c>
      <c r="E7" s="35"/>
      <c r="F7" s="173" t="s">
        <v>548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35"/>
      <c r="R7" s="36"/>
    </row>
    <row r="8" spans="1:66" s="1" customFormat="1" ht="14.4" customHeight="1">
      <c r="B8" s="34"/>
      <c r="C8" s="35"/>
      <c r="D8" s="29" t="s">
        <v>17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18</v>
      </c>
      <c r="N8" s="35"/>
      <c r="O8" s="27" t="s">
        <v>5</v>
      </c>
      <c r="P8" s="35"/>
      <c r="Q8" s="35"/>
      <c r="R8" s="36"/>
    </row>
    <row r="9" spans="1:66" s="1" customFormat="1" ht="14.4" customHeight="1">
      <c r="B9" s="34"/>
      <c r="C9" s="35"/>
      <c r="D9" s="29" t="s">
        <v>19</v>
      </c>
      <c r="E9" s="35"/>
      <c r="F9" s="27" t="s">
        <v>20</v>
      </c>
      <c r="G9" s="35"/>
      <c r="H9" s="35"/>
      <c r="I9" s="35"/>
      <c r="J9" s="35"/>
      <c r="K9" s="35"/>
      <c r="L9" s="35"/>
      <c r="M9" s="29" t="s">
        <v>21</v>
      </c>
      <c r="N9" s="35"/>
      <c r="O9" s="212"/>
      <c r="P9" s="213"/>
      <c r="Q9" s="35"/>
      <c r="R9" s="36"/>
    </row>
    <row r="10" spans="1:66" s="1" customFormat="1" ht="10.9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" customHeight="1">
      <c r="B11" s="34"/>
      <c r="C11" s="35"/>
      <c r="D11" s="29" t="s">
        <v>22</v>
      </c>
      <c r="E11" s="35"/>
      <c r="F11" s="35"/>
      <c r="G11" s="35"/>
      <c r="H11" s="35"/>
      <c r="I11" s="35"/>
      <c r="J11" s="35"/>
      <c r="K11" s="35"/>
      <c r="L11" s="35"/>
      <c r="M11" s="29" t="s">
        <v>23</v>
      </c>
      <c r="N11" s="35"/>
      <c r="O11" s="171" t="s">
        <v>24</v>
      </c>
      <c r="P11" s="171"/>
      <c r="Q11" s="35"/>
      <c r="R11" s="36"/>
    </row>
    <row r="12" spans="1:66" s="1" customFormat="1" ht="18" customHeight="1">
      <c r="B12" s="34"/>
      <c r="C12" s="35"/>
      <c r="D12" s="35"/>
      <c r="E12" s="27" t="s">
        <v>25</v>
      </c>
      <c r="F12" s="35"/>
      <c r="G12" s="35"/>
      <c r="H12" s="35"/>
      <c r="I12" s="35"/>
      <c r="J12" s="35"/>
      <c r="K12" s="35"/>
      <c r="L12" s="35"/>
      <c r="M12" s="29" t="s">
        <v>26</v>
      </c>
      <c r="N12" s="35"/>
      <c r="O12" s="171" t="s">
        <v>5</v>
      </c>
      <c r="P12" s="171"/>
      <c r="Q12" s="35"/>
      <c r="R12" s="36"/>
    </row>
    <row r="13" spans="1:66" s="1" customFormat="1" ht="6.9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" customHeight="1">
      <c r="B14" s="34"/>
      <c r="C14" s="35"/>
      <c r="D14" s="29" t="s">
        <v>27</v>
      </c>
      <c r="E14" s="35"/>
      <c r="F14" s="35"/>
      <c r="G14" s="35"/>
      <c r="H14" s="35"/>
      <c r="I14" s="35"/>
      <c r="J14" s="35"/>
      <c r="K14" s="35"/>
      <c r="L14" s="35"/>
      <c r="M14" s="29" t="s">
        <v>23</v>
      </c>
      <c r="N14" s="35"/>
      <c r="O14" s="210" t="str">
        <f>IF('Rekapitulácia stavby'!AN13="","",'Rekapitulácia stavby'!AN13)</f>
        <v>Vyplň údaj</v>
      </c>
      <c r="P14" s="171"/>
      <c r="Q14" s="35"/>
      <c r="R14" s="36"/>
    </row>
    <row r="15" spans="1:66" s="1" customFormat="1" ht="18" customHeight="1">
      <c r="B15" s="34"/>
      <c r="C15" s="35"/>
      <c r="D15" s="35"/>
      <c r="E15" s="210" t="str">
        <f>IF('Rekapitulácia stavby'!E14="","",'Rekapitulácia stavby'!E14)</f>
        <v>Vyplň údaj</v>
      </c>
      <c r="F15" s="211"/>
      <c r="G15" s="211"/>
      <c r="H15" s="211"/>
      <c r="I15" s="211"/>
      <c r="J15" s="211"/>
      <c r="K15" s="211"/>
      <c r="L15" s="211"/>
      <c r="M15" s="29" t="s">
        <v>26</v>
      </c>
      <c r="N15" s="35"/>
      <c r="O15" s="210" t="str">
        <f>IF('Rekapitulácia stavby'!AN14="","",'Rekapitulácia stavby'!AN14)</f>
        <v>Vyplň údaj</v>
      </c>
      <c r="P15" s="171"/>
      <c r="Q15" s="35"/>
      <c r="R15" s="36"/>
    </row>
    <row r="16" spans="1:66" s="1" customFormat="1" ht="6.9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" customHeight="1">
      <c r="B17" s="34"/>
      <c r="C17" s="35"/>
      <c r="D17" s="29" t="s">
        <v>29</v>
      </c>
      <c r="E17" s="35"/>
      <c r="F17" s="35"/>
      <c r="G17" s="35"/>
      <c r="H17" s="35"/>
      <c r="I17" s="35"/>
      <c r="J17" s="35"/>
      <c r="K17" s="35"/>
      <c r="L17" s="35"/>
      <c r="M17" s="29" t="s">
        <v>23</v>
      </c>
      <c r="N17" s="35"/>
      <c r="O17" s="171" t="str">
        <f>IF('Rekapitulácia stavby'!AN16="","",'Rekapitulácia stavby'!AN16)</f>
        <v/>
      </c>
      <c r="P17" s="171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26</v>
      </c>
      <c r="N18" s="35"/>
      <c r="O18" s="171" t="str">
        <f>IF('Rekapitulácia stavby'!AN17="","",'Rekapitulácia stavby'!AN17)</f>
        <v/>
      </c>
      <c r="P18" s="171"/>
      <c r="Q18" s="35"/>
      <c r="R18" s="36"/>
    </row>
    <row r="19" spans="2:18" s="1" customFormat="1" ht="6.9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" customHeight="1">
      <c r="B20" s="34"/>
      <c r="C20" s="35"/>
      <c r="D20" s="29" t="s">
        <v>32</v>
      </c>
      <c r="E20" s="35"/>
      <c r="F20" s="35"/>
      <c r="G20" s="35"/>
      <c r="H20" s="35"/>
      <c r="I20" s="35"/>
      <c r="J20" s="35"/>
      <c r="K20" s="35"/>
      <c r="L20" s="35"/>
      <c r="M20" s="29" t="s">
        <v>23</v>
      </c>
      <c r="N20" s="35"/>
      <c r="O20" s="171" t="str">
        <f>IF('Rekapitulácia stavby'!AN19="","",'Rekapitulácia stavby'!AN19)</f>
        <v/>
      </c>
      <c r="P20" s="171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26</v>
      </c>
      <c r="N21" s="35"/>
      <c r="O21" s="171" t="str">
        <f>IF('Rekapitulácia stavby'!AN20="","",'Rekapitulácia stavby'!AN20)</f>
        <v/>
      </c>
      <c r="P21" s="171"/>
      <c r="Q21" s="35"/>
      <c r="R21" s="36"/>
    </row>
    <row r="22" spans="2:18" s="1" customFormat="1" ht="6.9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" customHeight="1">
      <c r="B23" s="34"/>
      <c r="C23" s="35"/>
      <c r="D23" s="29" t="s">
        <v>33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76" t="s">
        <v>5</v>
      </c>
      <c r="F24" s="176"/>
      <c r="G24" s="176"/>
      <c r="H24" s="176"/>
      <c r="I24" s="176"/>
      <c r="J24" s="176"/>
      <c r="K24" s="176"/>
      <c r="L24" s="176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" customHeight="1">
      <c r="B27" s="34"/>
      <c r="C27" s="35"/>
      <c r="D27" s="109" t="s">
        <v>96</v>
      </c>
      <c r="E27" s="35"/>
      <c r="F27" s="35"/>
      <c r="G27" s="35"/>
      <c r="H27" s="35"/>
      <c r="I27" s="35"/>
      <c r="J27" s="35"/>
      <c r="K27" s="35"/>
      <c r="L27" s="35"/>
      <c r="M27" s="177">
        <f>N88</f>
        <v>0</v>
      </c>
      <c r="N27" s="177"/>
      <c r="O27" s="177"/>
      <c r="P27" s="177"/>
      <c r="Q27" s="35"/>
      <c r="R27" s="36"/>
    </row>
    <row r="28" spans="2:18" s="1" customFormat="1" ht="14.4" customHeight="1">
      <c r="B28" s="34"/>
      <c r="C28" s="35"/>
      <c r="D28" s="33" t="s">
        <v>84</v>
      </c>
      <c r="E28" s="35"/>
      <c r="F28" s="35"/>
      <c r="G28" s="35"/>
      <c r="H28" s="35"/>
      <c r="I28" s="35"/>
      <c r="J28" s="35"/>
      <c r="K28" s="35"/>
      <c r="L28" s="35"/>
      <c r="M28" s="177">
        <f>N107</f>
        <v>0</v>
      </c>
      <c r="N28" s="177"/>
      <c r="O28" s="177"/>
      <c r="P28" s="177"/>
      <c r="Q28" s="35"/>
      <c r="R28" s="36"/>
    </row>
    <row r="29" spans="2:18" s="1" customFormat="1" ht="6.9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0" t="s">
        <v>36</v>
      </c>
      <c r="E30" s="35"/>
      <c r="F30" s="35"/>
      <c r="G30" s="35"/>
      <c r="H30" s="35"/>
      <c r="I30" s="35"/>
      <c r="J30" s="35"/>
      <c r="K30" s="35"/>
      <c r="L30" s="35"/>
      <c r="M30" s="224">
        <f>ROUND(M27+M28,2)</f>
        <v>0</v>
      </c>
      <c r="N30" s="215"/>
      <c r="O30" s="215"/>
      <c r="P30" s="215"/>
      <c r="Q30" s="35"/>
      <c r="R30" s="36"/>
    </row>
    <row r="31" spans="2:18" s="1" customFormat="1" ht="6.9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" customHeight="1">
      <c r="B32" s="34"/>
      <c r="C32" s="35"/>
      <c r="D32" s="41" t="s">
        <v>37</v>
      </c>
      <c r="E32" s="41" t="s">
        <v>38</v>
      </c>
      <c r="F32" s="42">
        <v>0.2</v>
      </c>
      <c r="G32" s="111" t="s">
        <v>39</v>
      </c>
      <c r="H32" s="214">
        <f>(SUM(BE107:BE114)+SUM(BE132:BE249))</f>
        <v>0</v>
      </c>
      <c r="I32" s="215"/>
      <c r="J32" s="215"/>
      <c r="K32" s="35"/>
      <c r="L32" s="35"/>
      <c r="M32" s="214">
        <f>ROUND((SUM(BE107:BE114)+SUM(BE132:BE249)), 2)*F32</f>
        <v>0</v>
      </c>
      <c r="N32" s="215"/>
      <c r="O32" s="215"/>
      <c r="P32" s="215"/>
      <c r="Q32" s="35"/>
      <c r="R32" s="36"/>
    </row>
    <row r="33" spans="2:18" s="1" customFormat="1" ht="14.4" customHeight="1">
      <c r="B33" s="34"/>
      <c r="C33" s="35"/>
      <c r="D33" s="35"/>
      <c r="E33" s="41" t="s">
        <v>40</v>
      </c>
      <c r="F33" s="42">
        <v>0.2</v>
      </c>
      <c r="G33" s="111" t="s">
        <v>39</v>
      </c>
      <c r="H33" s="214">
        <f>(SUM(BF107:BF114)+SUM(BF132:BF249))</f>
        <v>0</v>
      </c>
      <c r="I33" s="215"/>
      <c r="J33" s="215"/>
      <c r="K33" s="35"/>
      <c r="L33" s="35"/>
      <c r="M33" s="214">
        <f>ROUND((SUM(BF107:BF114)+SUM(BF132:BF249)), 2)*F33</f>
        <v>0</v>
      </c>
      <c r="N33" s="215"/>
      <c r="O33" s="215"/>
      <c r="P33" s="215"/>
      <c r="Q33" s="35"/>
      <c r="R33" s="36"/>
    </row>
    <row r="34" spans="2:18" s="1" customFormat="1" ht="14.4" hidden="1" customHeight="1">
      <c r="B34" s="34"/>
      <c r="C34" s="35"/>
      <c r="D34" s="35"/>
      <c r="E34" s="41" t="s">
        <v>41</v>
      </c>
      <c r="F34" s="42">
        <v>0.2</v>
      </c>
      <c r="G34" s="111" t="s">
        <v>39</v>
      </c>
      <c r="H34" s="214">
        <f>(SUM(BG107:BG114)+SUM(BG132:BG249))</f>
        <v>0</v>
      </c>
      <c r="I34" s="215"/>
      <c r="J34" s="215"/>
      <c r="K34" s="35"/>
      <c r="L34" s="35"/>
      <c r="M34" s="214">
        <v>0</v>
      </c>
      <c r="N34" s="215"/>
      <c r="O34" s="215"/>
      <c r="P34" s="215"/>
      <c r="Q34" s="35"/>
      <c r="R34" s="36"/>
    </row>
    <row r="35" spans="2:18" s="1" customFormat="1" ht="14.4" hidden="1" customHeight="1">
      <c r="B35" s="34"/>
      <c r="C35" s="35"/>
      <c r="D35" s="35"/>
      <c r="E35" s="41" t="s">
        <v>42</v>
      </c>
      <c r="F35" s="42">
        <v>0.2</v>
      </c>
      <c r="G35" s="111" t="s">
        <v>39</v>
      </c>
      <c r="H35" s="214">
        <f>(SUM(BH107:BH114)+SUM(BH132:BH249))</f>
        <v>0</v>
      </c>
      <c r="I35" s="215"/>
      <c r="J35" s="215"/>
      <c r="K35" s="35"/>
      <c r="L35" s="35"/>
      <c r="M35" s="214">
        <v>0</v>
      </c>
      <c r="N35" s="215"/>
      <c r="O35" s="215"/>
      <c r="P35" s="215"/>
      <c r="Q35" s="35"/>
      <c r="R35" s="36"/>
    </row>
    <row r="36" spans="2:18" s="1" customFormat="1" ht="14.4" hidden="1" customHeight="1">
      <c r="B36" s="34"/>
      <c r="C36" s="35"/>
      <c r="D36" s="35"/>
      <c r="E36" s="41" t="s">
        <v>43</v>
      </c>
      <c r="F36" s="42">
        <v>0</v>
      </c>
      <c r="G36" s="111" t="s">
        <v>39</v>
      </c>
      <c r="H36" s="214">
        <f>(SUM(BI107:BI114)+SUM(BI132:BI249))</f>
        <v>0</v>
      </c>
      <c r="I36" s="215"/>
      <c r="J36" s="215"/>
      <c r="K36" s="35"/>
      <c r="L36" s="35"/>
      <c r="M36" s="214">
        <v>0</v>
      </c>
      <c r="N36" s="215"/>
      <c r="O36" s="215"/>
      <c r="P36" s="215"/>
      <c r="Q36" s="35"/>
      <c r="R36" s="36"/>
    </row>
    <row r="37" spans="2:18" s="1" customFormat="1" ht="6.9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44</v>
      </c>
      <c r="E38" s="47"/>
      <c r="F38" s="47"/>
      <c r="G38" s="112" t="s">
        <v>45</v>
      </c>
      <c r="H38" s="48" t="s">
        <v>46</v>
      </c>
      <c r="I38" s="47"/>
      <c r="J38" s="47"/>
      <c r="K38" s="47"/>
      <c r="L38" s="187">
        <f>SUM(M30:M36)</f>
        <v>0</v>
      </c>
      <c r="M38" s="187"/>
      <c r="N38" s="187"/>
      <c r="O38" s="187"/>
      <c r="P38" s="219"/>
      <c r="Q38" s="45"/>
      <c r="R38" s="36"/>
    </row>
    <row r="39" spans="2:18" s="1" customFormat="1" ht="14.4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4.4">
      <c r="B50" s="34"/>
      <c r="C50" s="35"/>
      <c r="D50" s="49" t="s">
        <v>47</v>
      </c>
      <c r="E50" s="50"/>
      <c r="F50" s="50"/>
      <c r="G50" s="50"/>
      <c r="H50" s="51"/>
      <c r="I50" s="35"/>
      <c r="J50" s="49" t="s">
        <v>48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4.4">
      <c r="B59" s="34"/>
      <c r="C59" s="35"/>
      <c r="D59" s="54" t="s">
        <v>49</v>
      </c>
      <c r="E59" s="55"/>
      <c r="F59" s="55"/>
      <c r="G59" s="56" t="s">
        <v>50</v>
      </c>
      <c r="H59" s="57"/>
      <c r="I59" s="35"/>
      <c r="J59" s="54" t="s">
        <v>49</v>
      </c>
      <c r="K59" s="55"/>
      <c r="L59" s="55"/>
      <c r="M59" s="55"/>
      <c r="N59" s="56" t="s">
        <v>50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4.4">
      <c r="B61" s="34"/>
      <c r="C61" s="35"/>
      <c r="D61" s="49" t="s">
        <v>51</v>
      </c>
      <c r="E61" s="50"/>
      <c r="F61" s="50"/>
      <c r="G61" s="50"/>
      <c r="H61" s="51"/>
      <c r="I61" s="35"/>
      <c r="J61" s="49" t="s">
        <v>52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4.4">
      <c r="B70" s="34"/>
      <c r="C70" s="35"/>
      <c r="D70" s="54" t="s">
        <v>49</v>
      </c>
      <c r="E70" s="55"/>
      <c r="F70" s="55"/>
      <c r="G70" s="56" t="s">
        <v>50</v>
      </c>
      <c r="H70" s="57"/>
      <c r="I70" s="35"/>
      <c r="J70" s="54" t="s">
        <v>49</v>
      </c>
      <c r="K70" s="55"/>
      <c r="L70" s="55"/>
      <c r="M70" s="55"/>
      <c r="N70" s="56" t="s">
        <v>50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67" t="s">
        <v>555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16</v>
      </c>
      <c r="D78" s="35"/>
      <c r="E78" s="35"/>
      <c r="F78" s="222" t="str">
        <f>F6</f>
        <v>Rekonštrukcia strechy - BD 502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5"/>
      <c r="R78" s="36"/>
    </row>
    <row r="79" spans="2:18" s="1" customFormat="1" ht="36.9" customHeight="1">
      <c r="B79" s="34"/>
      <c r="C79" s="68" t="s">
        <v>95</v>
      </c>
      <c r="D79" s="35"/>
      <c r="E79" s="35"/>
      <c r="F79" s="200" t="str">
        <f>F7</f>
        <v>1 - Rekonštrukcia strechy - BD 502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35"/>
      <c r="R79" s="36"/>
    </row>
    <row r="80" spans="2:18" s="1" customFormat="1" ht="6.9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19</v>
      </c>
      <c r="D81" s="35"/>
      <c r="E81" s="35"/>
      <c r="F81" s="27" t="str">
        <f>F9</f>
        <v>Čaklov</v>
      </c>
      <c r="G81" s="35"/>
      <c r="H81" s="35"/>
      <c r="I81" s="35"/>
      <c r="J81" s="35"/>
      <c r="K81" s="29" t="s">
        <v>21</v>
      </c>
      <c r="L81" s="35"/>
      <c r="M81" s="213" t="str">
        <f>IF(O9="","",O9)</f>
        <v/>
      </c>
      <c r="N81" s="213"/>
      <c r="O81" s="213"/>
      <c r="P81" s="213"/>
      <c r="Q81" s="35"/>
      <c r="R81" s="36"/>
    </row>
    <row r="82" spans="2:47" s="1" customFormat="1" ht="6.9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3.2">
      <c r="B83" s="34"/>
      <c r="C83" s="29" t="s">
        <v>22</v>
      </c>
      <c r="D83" s="35"/>
      <c r="E83" s="35"/>
      <c r="F83" s="27" t="str">
        <f>E12</f>
        <v>Obec Čaklov</v>
      </c>
      <c r="G83" s="35"/>
      <c r="H83" s="35"/>
      <c r="I83" s="35"/>
      <c r="J83" s="35"/>
      <c r="K83" s="29" t="s">
        <v>29</v>
      </c>
      <c r="L83" s="35"/>
      <c r="M83" s="171" t="str">
        <f>E18</f>
        <v xml:space="preserve"> </v>
      </c>
      <c r="N83" s="171"/>
      <c r="O83" s="171"/>
      <c r="P83" s="171"/>
      <c r="Q83" s="171"/>
      <c r="R83" s="36"/>
    </row>
    <row r="84" spans="2:47" s="1" customFormat="1" ht="14.4" customHeight="1">
      <c r="B84" s="34"/>
      <c r="C84" s="29" t="s">
        <v>27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32</v>
      </c>
      <c r="L84" s="35"/>
      <c r="M84" s="171" t="str">
        <f>E21</f>
        <v xml:space="preserve"> </v>
      </c>
      <c r="N84" s="171"/>
      <c r="O84" s="171"/>
      <c r="P84" s="171"/>
      <c r="Q84" s="171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20" t="s">
        <v>97</v>
      </c>
      <c r="D86" s="221"/>
      <c r="E86" s="221"/>
      <c r="F86" s="221"/>
      <c r="G86" s="221"/>
      <c r="H86" s="45"/>
      <c r="I86" s="45"/>
      <c r="J86" s="45"/>
      <c r="K86" s="45"/>
      <c r="L86" s="45"/>
      <c r="M86" s="45"/>
      <c r="N86" s="220" t="s">
        <v>98</v>
      </c>
      <c r="O86" s="221"/>
      <c r="P86" s="221"/>
      <c r="Q86" s="22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3" t="s">
        <v>99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6">
        <f>N132</f>
        <v>0</v>
      </c>
      <c r="O88" s="227"/>
      <c r="P88" s="227"/>
      <c r="Q88" s="227"/>
      <c r="R88" s="36"/>
      <c r="AU88" s="18" t="s">
        <v>100</v>
      </c>
    </row>
    <row r="89" spans="2:47" s="6" customFormat="1" ht="24.9" customHeight="1">
      <c r="B89" s="114"/>
      <c r="C89" s="115"/>
      <c r="D89" s="116" t="s">
        <v>101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16">
        <f>N133</f>
        <v>0</v>
      </c>
      <c r="O89" s="217"/>
      <c r="P89" s="217"/>
      <c r="Q89" s="217"/>
      <c r="R89" s="117"/>
    </row>
    <row r="90" spans="2:47" s="7" customFormat="1" ht="19.95" customHeight="1">
      <c r="B90" s="118"/>
      <c r="C90" s="119"/>
      <c r="D90" s="96" t="s">
        <v>102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95">
        <f>N134</f>
        <v>0</v>
      </c>
      <c r="O90" s="218"/>
      <c r="P90" s="218"/>
      <c r="Q90" s="218"/>
      <c r="R90" s="120"/>
    </row>
    <row r="91" spans="2:47" s="7" customFormat="1" ht="19.95" customHeight="1">
      <c r="B91" s="118"/>
      <c r="C91" s="119"/>
      <c r="D91" s="96" t="s">
        <v>103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95">
        <f>N136</f>
        <v>0</v>
      </c>
      <c r="O91" s="218"/>
      <c r="P91" s="218"/>
      <c r="Q91" s="218"/>
      <c r="R91" s="120"/>
    </row>
    <row r="92" spans="2:47" s="7" customFormat="1" ht="19.95" customHeight="1">
      <c r="B92" s="118"/>
      <c r="C92" s="119"/>
      <c r="D92" s="96" t="s">
        <v>104</v>
      </c>
      <c r="E92" s="119"/>
      <c r="F92" s="119"/>
      <c r="G92" s="119"/>
      <c r="H92" s="119"/>
      <c r="I92" s="119"/>
      <c r="J92" s="119"/>
      <c r="K92" s="119"/>
      <c r="L92" s="119"/>
      <c r="M92" s="119"/>
      <c r="N92" s="195">
        <f>N141</f>
        <v>0</v>
      </c>
      <c r="O92" s="218"/>
      <c r="P92" s="218"/>
      <c r="Q92" s="218"/>
      <c r="R92" s="120"/>
    </row>
    <row r="93" spans="2:47" s="7" customFormat="1" ht="19.95" customHeight="1">
      <c r="B93" s="118"/>
      <c r="C93" s="119"/>
      <c r="D93" s="96" t="s">
        <v>105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95">
        <f>N152</f>
        <v>0</v>
      </c>
      <c r="O93" s="218"/>
      <c r="P93" s="218"/>
      <c r="Q93" s="218"/>
      <c r="R93" s="120"/>
    </row>
    <row r="94" spans="2:47" s="6" customFormat="1" ht="24.9" customHeight="1">
      <c r="B94" s="114"/>
      <c r="C94" s="115"/>
      <c r="D94" s="116" t="s">
        <v>106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16">
        <f>N154</f>
        <v>0</v>
      </c>
      <c r="O94" s="217"/>
      <c r="P94" s="217"/>
      <c r="Q94" s="217"/>
      <c r="R94" s="117"/>
    </row>
    <row r="95" spans="2:47" s="7" customFormat="1" ht="19.95" customHeight="1">
      <c r="B95" s="118"/>
      <c r="C95" s="119"/>
      <c r="D95" s="96" t="s">
        <v>107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95">
        <f>N155</f>
        <v>0</v>
      </c>
      <c r="O95" s="218"/>
      <c r="P95" s="218"/>
      <c r="Q95" s="218"/>
      <c r="R95" s="120"/>
    </row>
    <row r="96" spans="2:47" s="7" customFormat="1" ht="19.95" customHeight="1">
      <c r="B96" s="118"/>
      <c r="C96" s="119"/>
      <c r="D96" s="96" t="s">
        <v>108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95">
        <f>N159</f>
        <v>0</v>
      </c>
      <c r="O96" s="218"/>
      <c r="P96" s="218"/>
      <c r="Q96" s="218"/>
      <c r="R96" s="120"/>
    </row>
    <row r="97" spans="2:65" s="7" customFormat="1" ht="19.95" customHeight="1">
      <c r="B97" s="118"/>
      <c r="C97" s="119"/>
      <c r="D97" s="96" t="s">
        <v>109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95">
        <f>N163</f>
        <v>0</v>
      </c>
      <c r="O97" s="218"/>
      <c r="P97" s="218"/>
      <c r="Q97" s="218"/>
      <c r="R97" s="120"/>
    </row>
    <row r="98" spans="2:65" s="7" customFormat="1" ht="19.95" customHeight="1">
      <c r="B98" s="118"/>
      <c r="C98" s="119"/>
      <c r="D98" s="96" t="s">
        <v>110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95">
        <f>N180</f>
        <v>0</v>
      </c>
      <c r="O98" s="218"/>
      <c r="P98" s="218"/>
      <c r="Q98" s="218"/>
      <c r="R98" s="120"/>
    </row>
    <row r="99" spans="2:65" s="7" customFormat="1" ht="19.95" customHeight="1">
      <c r="B99" s="118"/>
      <c r="C99" s="119"/>
      <c r="D99" s="96" t="s">
        <v>111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95">
        <f>N198</f>
        <v>0</v>
      </c>
      <c r="O99" s="218"/>
      <c r="P99" s="218"/>
      <c r="Q99" s="218"/>
      <c r="R99" s="120"/>
    </row>
    <row r="100" spans="2:65" s="7" customFormat="1" ht="19.95" customHeight="1">
      <c r="B100" s="118"/>
      <c r="C100" s="119"/>
      <c r="D100" s="96" t="s">
        <v>112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95">
        <f>N201</f>
        <v>0</v>
      </c>
      <c r="O100" s="218"/>
      <c r="P100" s="218"/>
      <c r="Q100" s="218"/>
      <c r="R100" s="120"/>
    </row>
    <row r="101" spans="2:65" s="7" customFormat="1" ht="19.95" customHeight="1">
      <c r="B101" s="118"/>
      <c r="C101" s="119"/>
      <c r="D101" s="96" t="s">
        <v>113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95">
        <f>N207</f>
        <v>0</v>
      </c>
      <c r="O101" s="218"/>
      <c r="P101" s="218"/>
      <c r="Q101" s="218"/>
      <c r="R101" s="120"/>
    </row>
    <row r="102" spans="2:65" s="7" customFormat="1" ht="19.95" customHeight="1">
      <c r="B102" s="118"/>
      <c r="C102" s="119"/>
      <c r="D102" s="96" t="s">
        <v>114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95">
        <f>N213</f>
        <v>0</v>
      </c>
      <c r="O102" s="218"/>
      <c r="P102" s="218"/>
      <c r="Q102" s="218"/>
      <c r="R102" s="120"/>
    </row>
    <row r="103" spans="2:65" s="6" customFormat="1" ht="24.9" customHeight="1">
      <c r="B103" s="114"/>
      <c r="C103" s="115"/>
      <c r="D103" s="116" t="s">
        <v>115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216">
        <f>N217</f>
        <v>0</v>
      </c>
      <c r="O103" s="217"/>
      <c r="P103" s="217"/>
      <c r="Q103" s="217"/>
      <c r="R103" s="117"/>
    </row>
    <row r="104" spans="2:65" s="7" customFormat="1" ht="19.95" customHeight="1">
      <c r="B104" s="118"/>
      <c r="C104" s="119"/>
      <c r="D104" s="96" t="s">
        <v>116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195">
        <f>N218</f>
        <v>0</v>
      </c>
      <c r="O104" s="218"/>
      <c r="P104" s="218"/>
      <c r="Q104" s="218"/>
      <c r="R104" s="120"/>
    </row>
    <row r="105" spans="2:65" s="6" customFormat="1" ht="24.9" customHeight="1">
      <c r="B105" s="114"/>
      <c r="C105" s="115"/>
      <c r="D105" s="116" t="s">
        <v>117</v>
      </c>
      <c r="E105" s="115"/>
      <c r="F105" s="115"/>
      <c r="G105" s="115"/>
      <c r="H105" s="115"/>
      <c r="I105" s="115"/>
      <c r="J105" s="115"/>
      <c r="K105" s="115"/>
      <c r="L105" s="115"/>
      <c r="M105" s="115"/>
      <c r="N105" s="216">
        <f>N248</f>
        <v>0</v>
      </c>
      <c r="O105" s="217"/>
      <c r="P105" s="217"/>
      <c r="Q105" s="217"/>
      <c r="R105" s="117"/>
    </row>
    <row r="106" spans="2:65" s="1" customFormat="1" ht="21.7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65" s="1" customFormat="1" ht="29.25" customHeight="1">
      <c r="B107" s="34"/>
      <c r="C107" s="113" t="s">
        <v>118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27">
        <f>ROUND(N108+N109+N110+N111+N112+N113,2)</f>
        <v>0</v>
      </c>
      <c r="O107" s="228"/>
      <c r="P107" s="228"/>
      <c r="Q107" s="228"/>
      <c r="R107" s="36"/>
      <c r="T107" s="121"/>
      <c r="U107" s="122" t="s">
        <v>37</v>
      </c>
    </row>
    <row r="108" spans="2:65" s="1" customFormat="1" ht="18" customHeight="1">
      <c r="B108" s="123"/>
      <c r="C108" s="124"/>
      <c r="D108" s="192" t="s">
        <v>119</v>
      </c>
      <c r="E108" s="225"/>
      <c r="F108" s="225"/>
      <c r="G108" s="225"/>
      <c r="H108" s="225"/>
      <c r="I108" s="124"/>
      <c r="J108" s="124"/>
      <c r="K108" s="124"/>
      <c r="L108" s="124"/>
      <c r="M108" s="124"/>
      <c r="N108" s="194">
        <f>ROUND(N88*T108,2)</f>
        <v>0</v>
      </c>
      <c r="O108" s="226"/>
      <c r="P108" s="226"/>
      <c r="Q108" s="226"/>
      <c r="R108" s="126"/>
      <c r="S108" s="127"/>
      <c r="T108" s="128"/>
      <c r="U108" s="129" t="s">
        <v>40</v>
      </c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30" t="s">
        <v>120</v>
      </c>
      <c r="AZ108" s="127"/>
      <c r="BA108" s="127"/>
      <c r="BB108" s="127"/>
      <c r="BC108" s="127"/>
      <c r="BD108" s="127"/>
      <c r="BE108" s="131">
        <f t="shared" ref="BE108:BE113" si="0">IF(U108="základná",N108,0)</f>
        <v>0</v>
      </c>
      <c r="BF108" s="131">
        <f t="shared" ref="BF108:BF113" si="1">IF(U108="znížená",N108,0)</f>
        <v>0</v>
      </c>
      <c r="BG108" s="131">
        <f t="shared" ref="BG108:BG113" si="2">IF(U108="zákl. prenesená",N108,0)</f>
        <v>0</v>
      </c>
      <c r="BH108" s="131">
        <f t="shared" ref="BH108:BH113" si="3">IF(U108="zníž. prenesená",N108,0)</f>
        <v>0</v>
      </c>
      <c r="BI108" s="131">
        <f t="shared" ref="BI108:BI113" si="4">IF(U108="nulová",N108,0)</f>
        <v>0</v>
      </c>
      <c r="BJ108" s="130" t="s">
        <v>121</v>
      </c>
      <c r="BK108" s="127"/>
      <c r="BL108" s="127"/>
      <c r="BM108" s="127"/>
    </row>
    <row r="109" spans="2:65" s="1" customFormat="1" ht="18" customHeight="1">
      <c r="B109" s="123"/>
      <c r="C109" s="124"/>
      <c r="D109" s="192" t="s">
        <v>122</v>
      </c>
      <c r="E109" s="225"/>
      <c r="F109" s="225"/>
      <c r="G109" s="225"/>
      <c r="H109" s="225"/>
      <c r="I109" s="124"/>
      <c r="J109" s="124"/>
      <c r="K109" s="124"/>
      <c r="L109" s="124"/>
      <c r="M109" s="124"/>
      <c r="N109" s="194">
        <f>ROUND(N88*T109,2)</f>
        <v>0</v>
      </c>
      <c r="O109" s="226"/>
      <c r="P109" s="226"/>
      <c r="Q109" s="226"/>
      <c r="R109" s="126"/>
      <c r="S109" s="127"/>
      <c r="T109" s="128"/>
      <c r="U109" s="129" t="s">
        <v>40</v>
      </c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30" t="s">
        <v>120</v>
      </c>
      <c r="AZ109" s="127"/>
      <c r="BA109" s="127"/>
      <c r="BB109" s="127"/>
      <c r="BC109" s="127"/>
      <c r="BD109" s="127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121</v>
      </c>
      <c r="BK109" s="127"/>
      <c r="BL109" s="127"/>
      <c r="BM109" s="127"/>
    </row>
    <row r="110" spans="2:65" s="1" customFormat="1" ht="18" customHeight="1">
      <c r="B110" s="123"/>
      <c r="C110" s="124"/>
      <c r="D110" s="192" t="s">
        <v>123</v>
      </c>
      <c r="E110" s="225"/>
      <c r="F110" s="225"/>
      <c r="G110" s="225"/>
      <c r="H110" s="225"/>
      <c r="I110" s="124"/>
      <c r="J110" s="124"/>
      <c r="K110" s="124"/>
      <c r="L110" s="124"/>
      <c r="M110" s="124"/>
      <c r="N110" s="194">
        <f>ROUND(N88*T110,2)</f>
        <v>0</v>
      </c>
      <c r="O110" s="226"/>
      <c r="P110" s="226"/>
      <c r="Q110" s="226"/>
      <c r="R110" s="126"/>
      <c r="S110" s="127"/>
      <c r="T110" s="128"/>
      <c r="U110" s="129" t="s">
        <v>40</v>
      </c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30" t="s">
        <v>120</v>
      </c>
      <c r="AZ110" s="127"/>
      <c r="BA110" s="127"/>
      <c r="BB110" s="127"/>
      <c r="BC110" s="127"/>
      <c r="BD110" s="127"/>
      <c r="BE110" s="131">
        <f t="shared" si="0"/>
        <v>0</v>
      </c>
      <c r="BF110" s="131">
        <f t="shared" si="1"/>
        <v>0</v>
      </c>
      <c r="BG110" s="131">
        <f t="shared" si="2"/>
        <v>0</v>
      </c>
      <c r="BH110" s="131">
        <f t="shared" si="3"/>
        <v>0</v>
      </c>
      <c r="BI110" s="131">
        <f t="shared" si="4"/>
        <v>0</v>
      </c>
      <c r="BJ110" s="130" t="s">
        <v>121</v>
      </c>
      <c r="BK110" s="127"/>
      <c r="BL110" s="127"/>
      <c r="BM110" s="127"/>
    </row>
    <row r="111" spans="2:65" s="1" customFormat="1" ht="18" customHeight="1">
      <c r="B111" s="123"/>
      <c r="C111" s="124"/>
      <c r="D111" s="192" t="s">
        <v>124</v>
      </c>
      <c r="E111" s="225"/>
      <c r="F111" s="225"/>
      <c r="G111" s="225"/>
      <c r="H111" s="225"/>
      <c r="I111" s="124"/>
      <c r="J111" s="124"/>
      <c r="K111" s="124"/>
      <c r="L111" s="124"/>
      <c r="M111" s="124"/>
      <c r="N111" s="194">
        <f>ROUND(N88*T111,2)</f>
        <v>0</v>
      </c>
      <c r="O111" s="226"/>
      <c r="P111" s="226"/>
      <c r="Q111" s="226"/>
      <c r="R111" s="126"/>
      <c r="S111" s="127"/>
      <c r="T111" s="128"/>
      <c r="U111" s="129" t="s">
        <v>40</v>
      </c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30" t="s">
        <v>120</v>
      </c>
      <c r="AZ111" s="127"/>
      <c r="BA111" s="127"/>
      <c r="BB111" s="127"/>
      <c r="BC111" s="127"/>
      <c r="BD111" s="127"/>
      <c r="BE111" s="131">
        <f t="shared" si="0"/>
        <v>0</v>
      </c>
      <c r="BF111" s="131">
        <f t="shared" si="1"/>
        <v>0</v>
      </c>
      <c r="BG111" s="131">
        <f t="shared" si="2"/>
        <v>0</v>
      </c>
      <c r="BH111" s="131">
        <f t="shared" si="3"/>
        <v>0</v>
      </c>
      <c r="BI111" s="131">
        <f t="shared" si="4"/>
        <v>0</v>
      </c>
      <c r="BJ111" s="130" t="s">
        <v>121</v>
      </c>
      <c r="BK111" s="127"/>
      <c r="BL111" s="127"/>
      <c r="BM111" s="127"/>
    </row>
    <row r="112" spans="2:65" s="1" customFormat="1" ht="18" customHeight="1">
      <c r="B112" s="123"/>
      <c r="C112" s="124"/>
      <c r="D112" s="192" t="s">
        <v>125</v>
      </c>
      <c r="E112" s="225"/>
      <c r="F112" s="225"/>
      <c r="G112" s="225"/>
      <c r="H112" s="225"/>
      <c r="I112" s="124"/>
      <c r="J112" s="124"/>
      <c r="K112" s="124"/>
      <c r="L112" s="124"/>
      <c r="M112" s="124"/>
      <c r="N112" s="194">
        <f>ROUND(N88*T112,2)</f>
        <v>0</v>
      </c>
      <c r="O112" s="226"/>
      <c r="P112" s="226"/>
      <c r="Q112" s="226"/>
      <c r="R112" s="126"/>
      <c r="S112" s="127"/>
      <c r="T112" s="128"/>
      <c r="U112" s="129" t="s">
        <v>40</v>
      </c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30" t="s">
        <v>120</v>
      </c>
      <c r="AZ112" s="127"/>
      <c r="BA112" s="127"/>
      <c r="BB112" s="127"/>
      <c r="BC112" s="127"/>
      <c r="BD112" s="127"/>
      <c r="BE112" s="131">
        <f t="shared" si="0"/>
        <v>0</v>
      </c>
      <c r="BF112" s="131">
        <f t="shared" si="1"/>
        <v>0</v>
      </c>
      <c r="BG112" s="131">
        <f t="shared" si="2"/>
        <v>0</v>
      </c>
      <c r="BH112" s="131">
        <f t="shared" si="3"/>
        <v>0</v>
      </c>
      <c r="BI112" s="131">
        <f t="shared" si="4"/>
        <v>0</v>
      </c>
      <c r="BJ112" s="130" t="s">
        <v>121</v>
      </c>
      <c r="BK112" s="127"/>
      <c r="BL112" s="127"/>
      <c r="BM112" s="127"/>
    </row>
    <row r="113" spans="2:65" s="1" customFormat="1" ht="18" customHeight="1">
      <c r="B113" s="123"/>
      <c r="C113" s="124"/>
      <c r="D113" s="125" t="s">
        <v>126</v>
      </c>
      <c r="E113" s="124"/>
      <c r="F113" s="124"/>
      <c r="G113" s="124"/>
      <c r="H113" s="124"/>
      <c r="I113" s="124"/>
      <c r="J113" s="124"/>
      <c r="K113" s="124"/>
      <c r="L113" s="124"/>
      <c r="M113" s="124"/>
      <c r="N113" s="194">
        <f>ROUND(N88*T113,2)</f>
        <v>0</v>
      </c>
      <c r="O113" s="226"/>
      <c r="P113" s="226"/>
      <c r="Q113" s="226"/>
      <c r="R113" s="126"/>
      <c r="S113" s="127"/>
      <c r="T113" s="132"/>
      <c r="U113" s="133" t="s">
        <v>40</v>
      </c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30" t="s">
        <v>127</v>
      </c>
      <c r="AZ113" s="127"/>
      <c r="BA113" s="127"/>
      <c r="BB113" s="127"/>
      <c r="BC113" s="127"/>
      <c r="BD113" s="127"/>
      <c r="BE113" s="131">
        <f t="shared" si="0"/>
        <v>0</v>
      </c>
      <c r="BF113" s="131">
        <f t="shared" si="1"/>
        <v>0</v>
      </c>
      <c r="BG113" s="131">
        <f t="shared" si="2"/>
        <v>0</v>
      </c>
      <c r="BH113" s="131">
        <f t="shared" si="3"/>
        <v>0</v>
      </c>
      <c r="BI113" s="131">
        <f t="shared" si="4"/>
        <v>0</v>
      </c>
      <c r="BJ113" s="130" t="s">
        <v>121</v>
      </c>
      <c r="BK113" s="127"/>
      <c r="BL113" s="127"/>
      <c r="BM113" s="127"/>
    </row>
    <row r="114" spans="2:65" s="1" customForma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29.25" customHeight="1">
      <c r="B115" s="34"/>
      <c r="C115" s="107" t="s">
        <v>89</v>
      </c>
      <c r="D115" s="45"/>
      <c r="E115" s="45"/>
      <c r="F115" s="45"/>
      <c r="G115" s="45"/>
      <c r="H115" s="45"/>
      <c r="I115" s="45"/>
      <c r="J115" s="45"/>
      <c r="K115" s="45"/>
      <c r="L115" s="197">
        <f>ROUND(SUM(N88+N107),2)</f>
        <v>0</v>
      </c>
      <c r="M115" s="197"/>
      <c r="N115" s="197"/>
      <c r="O115" s="197"/>
      <c r="P115" s="197"/>
      <c r="Q115" s="197"/>
      <c r="R115" s="36"/>
    </row>
    <row r="116" spans="2:65" s="1" customFormat="1" ht="6.9" customHeight="1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</row>
    <row r="120" spans="2:65" s="1" customFormat="1" ht="6.9" customHeight="1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3"/>
    </row>
    <row r="121" spans="2:65" s="1" customFormat="1" ht="36.9" customHeight="1">
      <c r="B121" s="34"/>
      <c r="C121" s="167" t="s">
        <v>557</v>
      </c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36"/>
    </row>
    <row r="122" spans="2:65" s="1" customFormat="1" ht="6.9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65" s="1" customFormat="1" ht="30" customHeight="1">
      <c r="B123" s="34"/>
      <c r="C123" s="29" t="s">
        <v>16</v>
      </c>
      <c r="D123" s="35"/>
      <c r="E123" s="35"/>
      <c r="F123" s="222" t="str">
        <f>F6</f>
        <v>Rekonštrukcia strechy - BD 502</v>
      </c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35"/>
      <c r="R123" s="36"/>
    </row>
    <row r="124" spans="2:65" s="1" customFormat="1" ht="36.9" customHeight="1">
      <c r="B124" s="34"/>
      <c r="C124" s="68" t="s">
        <v>95</v>
      </c>
      <c r="D124" s="35"/>
      <c r="E124" s="35"/>
      <c r="F124" s="200" t="str">
        <f>F7</f>
        <v>1 - Rekonštrukcia strechy - BD 502</v>
      </c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35"/>
      <c r="R124" s="36"/>
    </row>
    <row r="125" spans="2:65" s="1" customFormat="1" ht="6.9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65" s="1" customFormat="1" ht="18" customHeight="1">
      <c r="B126" s="34"/>
      <c r="C126" s="29" t="s">
        <v>19</v>
      </c>
      <c r="D126" s="35"/>
      <c r="E126" s="35"/>
      <c r="F126" s="27" t="str">
        <f>F9</f>
        <v>Čaklov</v>
      </c>
      <c r="G126" s="35"/>
      <c r="H126" s="35"/>
      <c r="I126" s="35"/>
      <c r="J126" s="35"/>
      <c r="K126" s="29" t="s">
        <v>21</v>
      </c>
      <c r="L126" s="35"/>
      <c r="M126" s="213" t="str">
        <f>IF(O9="","",O9)</f>
        <v/>
      </c>
      <c r="N126" s="213"/>
      <c r="O126" s="213"/>
      <c r="P126" s="213"/>
      <c r="Q126" s="35"/>
      <c r="R126" s="36"/>
    </row>
    <row r="127" spans="2:65" s="1" customFormat="1" ht="6.9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65" s="1" customFormat="1" ht="13.2">
      <c r="B128" s="34"/>
      <c r="C128" s="29" t="s">
        <v>22</v>
      </c>
      <c r="D128" s="35"/>
      <c r="E128" s="35"/>
      <c r="F128" s="27" t="str">
        <f>E12</f>
        <v>Obec Čaklov</v>
      </c>
      <c r="G128" s="35"/>
      <c r="H128" s="35"/>
      <c r="I128" s="35"/>
      <c r="J128" s="35"/>
      <c r="K128" s="29" t="s">
        <v>29</v>
      </c>
      <c r="L128" s="35"/>
      <c r="M128" s="171" t="str">
        <f>E18</f>
        <v xml:space="preserve"> </v>
      </c>
      <c r="N128" s="171"/>
      <c r="O128" s="171"/>
      <c r="P128" s="171"/>
      <c r="Q128" s="171"/>
      <c r="R128" s="36"/>
    </row>
    <row r="129" spans="2:65" s="1" customFormat="1" ht="14.4" customHeight="1">
      <c r="B129" s="34"/>
      <c r="C129" s="29" t="s">
        <v>27</v>
      </c>
      <c r="D129" s="35"/>
      <c r="E129" s="35"/>
      <c r="F129" s="27" t="str">
        <f>IF(E15="","",E15)</f>
        <v>Vyplň údaj</v>
      </c>
      <c r="G129" s="35"/>
      <c r="H129" s="35"/>
      <c r="I129" s="35"/>
      <c r="J129" s="35"/>
      <c r="K129" s="29" t="s">
        <v>32</v>
      </c>
      <c r="L129" s="35"/>
      <c r="M129" s="171" t="str">
        <f>E21</f>
        <v xml:space="preserve"> </v>
      </c>
      <c r="N129" s="171"/>
      <c r="O129" s="171"/>
      <c r="P129" s="171"/>
      <c r="Q129" s="171"/>
      <c r="R129" s="36"/>
    </row>
    <row r="130" spans="2:65" s="1" customFormat="1" ht="10.3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65" s="8" customFormat="1" ht="29.25" customHeight="1">
      <c r="B131" s="134"/>
      <c r="C131" s="135" t="s">
        <v>128</v>
      </c>
      <c r="D131" s="136" t="s">
        <v>129</v>
      </c>
      <c r="E131" s="136" t="s">
        <v>54</v>
      </c>
      <c r="F131" s="229" t="s">
        <v>130</v>
      </c>
      <c r="G131" s="229"/>
      <c r="H131" s="229"/>
      <c r="I131" s="229"/>
      <c r="J131" s="136" t="s">
        <v>131</v>
      </c>
      <c r="K131" s="136" t="s">
        <v>132</v>
      </c>
      <c r="L131" s="229" t="s">
        <v>133</v>
      </c>
      <c r="M131" s="229"/>
      <c r="N131" s="229" t="s">
        <v>98</v>
      </c>
      <c r="O131" s="229"/>
      <c r="P131" s="229"/>
      <c r="Q131" s="249"/>
      <c r="R131" s="137"/>
      <c r="T131" s="74" t="s">
        <v>134</v>
      </c>
      <c r="U131" s="75" t="s">
        <v>37</v>
      </c>
      <c r="V131" s="75" t="s">
        <v>135</v>
      </c>
      <c r="W131" s="75" t="s">
        <v>136</v>
      </c>
      <c r="X131" s="75" t="s">
        <v>137</v>
      </c>
      <c r="Y131" s="75" t="s">
        <v>138</v>
      </c>
      <c r="Z131" s="75" t="s">
        <v>139</v>
      </c>
      <c r="AA131" s="76" t="s">
        <v>140</v>
      </c>
    </row>
    <row r="132" spans="2:65" s="1" customFormat="1" ht="29.25" customHeight="1">
      <c r="B132" s="34"/>
      <c r="C132" s="78" t="s">
        <v>96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243">
        <f>BK132</f>
        <v>0</v>
      </c>
      <c r="O132" s="244"/>
      <c r="P132" s="244"/>
      <c r="Q132" s="244"/>
      <c r="R132" s="36"/>
      <c r="T132" s="77"/>
      <c r="U132" s="50"/>
      <c r="V132" s="50"/>
      <c r="W132" s="138">
        <f>W133+W154+W217+W248+W250</f>
        <v>0</v>
      </c>
      <c r="X132" s="50"/>
      <c r="Y132" s="138">
        <f>Y133+Y154+Y217+Y248+Y250</f>
        <v>69.778919710000011</v>
      </c>
      <c r="Z132" s="50"/>
      <c r="AA132" s="139">
        <f>AA133+AA154+AA217+AA248+AA250</f>
        <v>12.482687</v>
      </c>
      <c r="AT132" s="18" t="s">
        <v>71</v>
      </c>
      <c r="AU132" s="18" t="s">
        <v>100</v>
      </c>
      <c r="BK132" s="140">
        <f>BK133+BK154+BK217+BK248+BK250</f>
        <v>0</v>
      </c>
    </row>
    <row r="133" spans="2:65" s="9" customFormat="1" ht="37.35" customHeight="1">
      <c r="B133" s="141"/>
      <c r="C133" s="142"/>
      <c r="D133" s="143" t="s">
        <v>101</v>
      </c>
      <c r="E133" s="143"/>
      <c r="F133" s="143"/>
      <c r="G133" s="143"/>
      <c r="H133" s="143"/>
      <c r="I133" s="143"/>
      <c r="J133" s="143"/>
      <c r="K133" s="143"/>
      <c r="L133" s="143"/>
      <c r="M133" s="143"/>
      <c r="N133" s="245">
        <f>BK133</f>
        <v>0</v>
      </c>
      <c r="O133" s="216"/>
      <c r="P133" s="216"/>
      <c r="Q133" s="216"/>
      <c r="R133" s="144"/>
      <c r="T133" s="145"/>
      <c r="U133" s="142"/>
      <c r="V133" s="142"/>
      <c r="W133" s="146">
        <f>W134+W136+W141+W152</f>
        <v>0</v>
      </c>
      <c r="X133" s="142"/>
      <c r="Y133" s="146">
        <f>Y134+Y136+Y141+Y152</f>
        <v>14.097770199999999</v>
      </c>
      <c r="Z133" s="142"/>
      <c r="AA133" s="147">
        <f>AA134+AA136+AA141+AA152</f>
        <v>0</v>
      </c>
      <c r="AR133" s="148" t="s">
        <v>78</v>
      </c>
      <c r="AT133" s="149" t="s">
        <v>71</v>
      </c>
      <c r="AU133" s="149" t="s">
        <v>72</v>
      </c>
      <c r="AY133" s="148" t="s">
        <v>141</v>
      </c>
      <c r="BK133" s="150">
        <f>BK134+BK136+BK141+BK152</f>
        <v>0</v>
      </c>
    </row>
    <row r="134" spans="2:65" s="9" customFormat="1" ht="19.95" customHeight="1">
      <c r="B134" s="141"/>
      <c r="C134" s="142"/>
      <c r="D134" s="151" t="s">
        <v>102</v>
      </c>
      <c r="E134" s="151"/>
      <c r="F134" s="151"/>
      <c r="G134" s="151"/>
      <c r="H134" s="151"/>
      <c r="I134" s="151"/>
      <c r="J134" s="151"/>
      <c r="K134" s="151"/>
      <c r="L134" s="151"/>
      <c r="M134" s="151"/>
      <c r="N134" s="239">
        <f>BK134</f>
        <v>0</v>
      </c>
      <c r="O134" s="240"/>
      <c r="P134" s="240"/>
      <c r="Q134" s="240"/>
      <c r="R134" s="144"/>
      <c r="T134" s="145"/>
      <c r="U134" s="142"/>
      <c r="V134" s="142"/>
      <c r="W134" s="146">
        <f>W135</f>
        <v>0</v>
      </c>
      <c r="X134" s="142"/>
      <c r="Y134" s="146">
        <f>Y135</f>
        <v>4.4652750000000001</v>
      </c>
      <c r="Z134" s="142"/>
      <c r="AA134" s="147">
        <f>AA135</f>
        <v>0</v>
      </c>
      <c r="AR134" s="148" t="s">
        <v>78</v>
      </c>
      <c r="AT134" s="149" t="s">
        <v>71</v>
      </c>
      <c r="AU134" s="149" t="s">
        <v>78</v>
      </c>
      <c r="AY134" s="148" t="s">
        <v>141</v>
      </c>
      <c r="BK134" s="150">
        <f>BK135</f>
        <v>0</v>
      </c>
    </row>
    <row r="135" spans="2:65" s="1" customFormat="1" ht="25.5" customHeight="1">
      <c r="B135" s="123"/>
      <c r="C135" s="152" t="s">
        <v>78</v>
      </c>
      <c r="D135" s="152" t="s">
        <v>142</v>
      </c>
      <c r="E135" s="153" t="s">
        <v>143</v>
      </c>
      <c r="F135" s="231" t="s">
        <v>144</v>
      </c>
      <c r="G135" s="231"/>
      <c r="H135" s="231"/>
      <c r="I135" s="231"/>
      <c r="J135" s="154" t="s">
        <v>145</v>
      </c>
      <c r="K135" s="155">
        <v>72.5</v>
      </c>
      <c r="L135" s="234">
        <v>0</v>
      </c>
      <c r="M135" s="234"/>
      <c r="N135" s="230">
        <f>ROUND(L135*K135,2)</f>
        <v>0</v>
      </c>
      <c r="O135" s="230"/>
      <c r="P135" s="230"/>
      <c r="Q135" s="230"/>
      <c r="R135" s="126"/>
      <c r="T135" s="157" t="s">
        <v>5</v>
      </c>
      <c r="U135" s="43" t="s">
        <v>40</v>
      </c>
      <c r="V135" s="35"/>
      <c r="W135" s="158">
        <f>V135*K135</f>
        <v>0</v>
      </c>
      <c r="X135" s="158">
        <v>6.1589999999999999E-2</v>
      </c>
      <c r="Y135" s="158">
        <f>X135*K135</f>
        <v>4.4652750000000001</v>
      </c>
      <c r="Z135" s="158">
        <v>0</v>
      </c>
      <c r="AA135" s="159">
        <f>Z135*K135</f>
        <v>0</v>
      </c>
      <c r="AR135" s="18" t="s">
        <v>146</v>
      </c>
      <c r="AT135" s="18" t="s">
        <v>142</v>
      </c>
      <c r="AU135" s="18" t="s">
        <v>121</v>
      </c>
      <c r="AY135" s="18" t="s">
        <v>141</v>
      </c>
      <c r="BE135" s="100">
        <f>IF(U135="základná",N135,0)</f>
        <v>0</v>
      </c>
      <c r="BF135" s="100">
        <f>IF(U135="znížená",N135,0)</f>
        <v>0</v>
      </c>
      <c r="BG135" s="100">
        <f>IF(U135="zákl. prenesená",N135,0)</f>
        <v>0</v>
      </c>
      <c r="BH135" s="100">
        <f>IF(U135="zníž. prenesená",N135,0)</f>
        <v>0</v>
      </c>
      <c r="BI135" s="100">
        <f>IF(U135="nulová",N135,0)</f>
        <v>0</v>
      </c>
      <c r="BJ135" s="18" t="s">
        <v>121</v>
      </c>
      <c r="BK135" s="100">
        <f>ROUND(L135*K135,2)</f>
        <v>0</v>
      </c>
      <c r="BL135" s="18" t="s">
        <v>146</v>
      </c>
      <c r="BM135" s="18" t="s">
        <v>147</v>
      </c>
    </row>
    <row r="136" spans="2:65" s="9" customFormat="1" ht="29.85" customHeight="1">
      <c r="B136" s="141"/>
      <c r="C136" s="142"/>
      <c r="D136" s="151" t="s">
        <v>103</v>
      </c>
      <c r="E136" s="151"/>
      <c r="F136" s="151"/>
      <c r="G136" s="151"/>
      <c r="H136" s="151"/>
      <c r="I136" s="151"/>
      <c r="J136" s="151"/>
      <c r="K136" s="151"/>
      <c r="L136" s="151"/>
      <c r="M136" s="151"/>
      <c r="N136" s="232">
        <f>BK136</f>
        <v>0</v>
      </c>
      <c r="O136" s="233"/>
      <c r="P136" s="233"/>
      <c r="Q136" s="233"/>
      <c r="R136" s="144"/>
      <c r="T136" s="145"/>
      <c r="U136" s="142"/>
      <c r="V136" s="142"/>
      <c r="W136" s="146">
        <f>SUM(W137:W140)</f>
        <v>0</v>
      </c>
      <c r="X136" s="142"/>
      <c r="Y136" s="146">
        <f>SUM(Y137:Y140)</f>
        <v>3.1806019500000002</v>
      </c>
      <c r="Z136" s="142"/>
      <c r="AA136" s="147">
        <f>SUM(AA137:AA140)</f>
        <v>0</v>
      </c>
      <c r="AR136" s="148" t="s">
        <v>78</v>
      </c>
      <c r="AT136" s="149" t="s">
        <v>71</v>
      </c>
      <c r="AU136" s="149" t="s">
        <v>78</v>
      </c>
      <c r="AY136" s="148" t="s">
        <v>141</v>
      </c>
      <c r="BK136" s="150">
        <f>SUM(BK137:BK140)</f>
        <v>0</v>
      </c>
    </row>
    <row r="137" spans="2:65" s="1" customFormat="1" ht="25.5" customHeight="1">
      <c r="B137" s="123"/>
      <c r="C137" s="152" t="s">
        <v>121</v>
      </c>
      <c r="D137" s="152" t="s">
        <v>142</v>
      </c>
      <c r="E137" s="153" t="s">
        <v>148</v>
      </c>
      <c r="F137" s="231" t="s">
        <v>149</v>
      </c>
      <c r="G137" s="231"/>
      <c r="H137" s="231"/>
      <c r="I137" s="231"/>
      <c r="J137" s="154" t="s">
        <v>150</v>
      </c>
      <c r="K137" s="155">
        <v>18.125</v>
      </c>
      <c r="L137" s="234">
        <v>0</v>
      </c>
      <c r="M137" s="234"/>
      <c r="N137" s="230">
        <f>ROUND(L137*K137,2)</f>
        <v>0</v>
      </c>
      <c r="O137" s="230"/>
      <c r="P137" s="230"/>
      <c r="Q137" s="230"/>
      <c r="R137" s="126"/>
      <c r="T137" s="157" t="s">
        <v>5</v>
      </c>
      <c r="U137" s="43" t="s">
        <v>40</v>
      </c>
      <c r="V137" s="35"/>
      <c r="W137" s="158">
        <f>V137*K137</f>
        <v>0</v>
      </c>
      <c r="X137" s="158">
        <v>4.428E-2</v>
      </c>
      <c r="Y137" s="158">
        <f>X137*K137</f>
        <v>0.80257500000000004</v>
      </c>
      <c r="Z137" s="158">
        <v>0</v>
      </c>
      <c r="AA137" s="159">
        <f>Z137*K137</f>
        <v>0</v>
      </c>
      <c r="AR137" s="18" t="s">
        <v>146</v>
      </c>
      <c r="AT137" s="18" t="s">
        <v>142</v>
      </c>
      <c r="AU137" s="18" t="s">
        <v>121</v>
      </c>
      <c r="AY137" s="18" t="s">
        <v>141</v>
      </c>
      <c r="BE137" s="100">
        <f>IF(U137="základná",N137,0)</f>
        <v>0</v>
      </c>
      <c r="BF137" s="100">
        <f>IF(U137="znížená",N137,0)</f>
        <v>0</v>
      </c>
      <c r="BG137" s="100">
        <f>IF(U137="zákl. prenesená",N137,0)</f>
        <v>0</v>
      </c>
      <c r="BH137" s="100">
        <f>IF(U137="zníž. prenesená",N137,0)</f>
        <v>0</v>
      </c>
      <c r="BI137" s="100">
        <f>IF(U137="nulová",N137,0)</f>
        <v>0</v>
      </c>
      <c r="BJ137" s="18" t="s">
        <v>121</v>
      </c>
      <c r="BK137" s="100">
        <f>ROUND(L137*K137,2)</f>
        <v>0</v>
      </c>
      <c r="BL137" s="18" t="s">
        <v>146</v>
      </c>
      <c r="BM137" s="18" t="s">
        <v>151</v>
      </c>
    </row>
    <row r="138" spans="2:65" s="1" customFormat="1" ht="38.25" customHeight="1">
      <c r="B138" s="123"/>
      <c r="C138" s="152" t="s">
        <v>152</v>
      </c>
      <c r="D138" s="152" t="s">
        <v>142</v>
      </c>
      <c r="E138" s="153" t="s">
        <v>153</v>
      </c>
      <c r="F138" s="231" t="s">
        <v>154</v>
      </c>
      <c r="G138" s="231"/>
      <c r="H138" s="231"/>
      <c r="I138" s="231"/>
      <c r="J138" s="154" t="s">
        <v>150</v>
      </c>
      <c r="K138" s="155">
        <v>46.74</v>
      </c>
      <c r="L138" s="234">
        <v>0</v>
      </c>
      <c r="M138" s="234"/>
      <c r="N138" s="230">
        <f>ROUND(L138*K138,2)</f>
        <v>0</v>
      </c>
      <c r="O138" s="230"/>
      <c r="P138" s="230"/>
      <c r="Q138" s="230"/>
      <c r="R138" s="126"/>
      <c r="T138" s="157" t="s">
        <v>5</v>
      </c>
      <c r="U138" s="43" t="s">
        <v>40</v>
      </c>
      <c r="V138" s="35"/>
      <c r="W138" s="158">
        <f>V138*K138</f>
        <v>0</v>
      </c>
      <c r="X138" s="158">
        <v>5.0169999999999999E-2</v>
      </c>
      <c r="Y138" s="158">
        <f>X138*K138</f>
        <v>2.3449458000000001</v>
      </c>
      <c r="Z138" s="158">
        <v>0</v>
      </c>
      <c r="AA138" s="159">
        <f>Z138*K138</f>
        <v>0</v>
      </c>
      <c r="AR138" s="18" t="s">
        <v>146</v>
      </c>
      <c r="AT138" s="18" t="s">
        <v>142</v>
      </c>
      <c r="AU138" s="18" t="s">
        <v>121</v>
      </c>
      <c r="AY138" s="18" t="s">
        <v>141</v>
      </c>
      <c r="BE138" s="100">
        <f>IF(U138="základná",N138,0)</f>
        <v>0</v>
      </c>
      <c r="BF138" s="100">
        <f>IF(U138="znížená",N138,0)</f>
        <v>0</v>
      </c>
      <c r="BG138" s="100">
        <f>IF(U138="zákl. prenesená",N138,0)</f>
        <v>0</v>
      </c>
      <c r="BH138" s="100">
        <f>IF(U138="zníž. prenesená",N138,0)</f>
        <v>0</v>
      </c>
      <c r="BI138" s="100">
        <f>IF(U138="nulová",N138,0)</f>
        <v>0</v>
      </c>
      <c r="BJ138" s="18" t="s">
        <v>121</v>
      </c>
      <c r="BK138" s="100">
        <f>ROUND(L138*K138,2)</f>
        <v>0</v>
      </c>
      <c r="BL138" s="18" t="s">
        <v>146</v>
      </c>
      <c r="BM138" s="18" t="s">
        <v>155</v>
      </c>
    </row>
    <row r="139" spans="2:65" s="1" customFormat="1" ht="25.5" customHeight="1">
      <c r="B139" s="123"/>
      <c r="C139" s="152" t="s">
        <v>146</v>
      </c>
      <c r="D139" s="152" t="s">
        <v>142</v>
      </c>
      <c r="E139" s="153" t="s">
        <v>156</v>
      </c>
      <c r="F139" s="231" t="s">
        <v>157</v>
      </c>
      <c r="G139" s="231"/>
      <c r="H139" s="231"/>
      <c r="I139" s="231"/>
      <c r="J139" s="154" t="s">
        <v>150</v>
      </c>
      <c r="K139" s="155">
        <v>64.864999999999995</v>
      </c>
      <c r="L139" s="234">
        <v>0</v>
      </c>
      <c r="M139" s="234"/>
      <c r="N139" s="230">
        <f>ROUND(L139*K139,2)</f>
        <v>0</v>
      </c>
      <c r="O139" s="230"/>
      <c r="P139" s="230"/>
      <c r="Q139" s="230"/>
      <c r="R139" s="126"/>
      <c r="T139" s="157" t="s">
        <v>5</v>
      </c>
      <c r="U139" s="43" t="s">
        <v>40</v>
      </c>
      <c r="V139" s="35"/>
      <c r="W139" s="158">
        <f>V139*K139</f>
        <v>0</v>
      </c>
      <c r="X139" s="158">
        <v>5.0000000000000002E-5</v>
      </c>
      <c r="Y139" s="158">
        <f>X139*K139</f>
        <v>3.24325E-3</v>
      </c>
      <c r="Z139" s="158">
        <v>0</v>
      </c>
      <c r="AA139" s="159">
        <f>Z139*K139</f>
        <v>0</v>
      </c>
      <c r="AR139" s="18" t="s">
        <v>146</v>
      </c>
      <c r="AT139" s="18" t="s">
        <v>142</v>
      </c>
      <c r="AU139" s="18" t="s">
        <v>121</v>
      </c>
      <c r="AY139" s="18" t="s">
        <v>141</v>
      </c>
      <c r="BE139" s="100">
        <f>IF(U139="základná",N139,0)</f>
        <v>0</v>
      </c>
      <c r="BF139" s="100">
        <f>IF(U139="znížená",N139,0)</f>
        <v>0</v>
      </c>
      <c r="BG139" s="100">
        <f>IF(U139="zákl. prenesená",N139,0)</f>
        <v>0</v>
      </c>
      <c r="BH139" s="100">
        <f>IF(U139="zníž. prenesená",N139,0)</f>
        <v>0</v>
      </c>
      <c r="BI139" s="100">
        <f>IF(U139="nulová",N139,0)</f>
        <v>0</v>
      </c>
      <c r="BJ139" s="18" t="s">
        <v>121</v>
      </c>
      <c r="BK139" s="100">
        <f>ROUND(L139*K139,2)</f>
        <v>0</v>
      </c>
      <c r="BL139" s="18" t="s">
        <v>146</v>
      </c>
      <c r="BM139" s="18" t="s">
        <v>158</v>
      </c>
    </row>
    <row r="140" spans="2:65" s="1" customFormat="1" ht="25.5" customHeight="1">
      <c r="B140" s="123"/>
      <c r="C140" s="152" t="s">
        <v>159</v>
      </c>
      <c r="D140" s="152" t="s">
        <v>142</v>
      </c>
      <c r="E140" s="153" t="s">
        <v>160</v>
      </c>
      <c r="F140" s="231" t="s">
        <v>161</v>
      </c>
      <c r="G140" s="231"/>
      <c r="H140" s="231"/>
      <c r="I140" s="231"/>
      <c r="J140" s="154" t="s">
        <v>150</v>
      </c>
      <c r="K140" s="155">
        <v>64.864999999999995</v>
      </c>
      <c r="L140" s="234">
        <v>0</v>
      </c>
      <c r="M140" s="234"/>
      <c r="N140" s="230">
        <f>ROUND(L140*K140,2)</f>
        <v>0</v>
      </c>
      <c r="O140" s="230"/>
      <c r="P140" s="230"/>
      <c r="Q140" s="230"/>
      <c r="R140" s="126"/>
      <c r="T140" s="157" t="s">
        <v>5</v>
      </c>
      <c r="U140" s="43" t="s">
        <v>40</v>
      </c>
      <c r="V140" s="35"/>
      <c r="W140" s="158">
        <f>V140*K140</f>
        <v>0</v>
      </c>
      <c r="X140" s="158">
        <v>4.6000000000000001E-4</v>
      </c>
      <c r="Y140" s="158">
        <f>X140*K140</f>
        <v>2.9837899999999997E-2</v>
      </c>
      <c r="Z140" s="158">
        <v>0</v>
      </c>
      <c r="AA140" s="159">
        <f>Z140*K140</f>
        <v>0</v>
      </c>
      <c r="AR140" s="18" t="s">
        <v>146</v>
      </c>
      <c r="AT140" s="18" t="s">
        <v>142</v>
      </c>
      <c r="AU140" s="18" t="s">
        <v>121</v>
      </c>
      <c r="AY140" s="18" t="s">
        <v>141</v>
      </c>
      <c r="BE140" s="100">
        <f>IF(U140="základná",N140,0)</f>
        <v>0</v>
      </c>
      <c r="BF140" s="100">
        <f>IF(U140="znížená",N140,0)</f>
        <v>0</v>
      </c>
      <c r="BG140" s="100">
        <f>IF(U140="zákl. prenesená",N140,0)</f>
        <v>0</v>
      </c>
      <c r="BH140" s="100">
        <f>IF(U140="zníž. prenesená",N140,0)</f>
        <v>0</v>
      </c>
      <c r="BI140" s="100">
        <f>IF(U140="nulová",N140,0)</f>
        <v>0</v>
      </c>
      <c r="BJ140" s="18" t="s">
        <v>121</v>
      </c>
      <c r="BK140" s="100">
        <f>ROUND(L140*K140,2)</f>
        <v>0</v>
      </c>
      <c r="BL140" s="18" t="s">
        <v>146</v>
      </c>
      <c r="BM140" s="18" t="s">
        <v>162</v>
      </c>
    </row>
    <row r="141" spans="2:65" s="9" customFormat="1" ht="29.85" customHeight="1">
      <c r="B141" s="141"/>
      <c r="C141" s="142"/>
      <c r="D141" s="151" t="s">
        <v>104</v>
      </c>
      <c r="E141" s="151"/>
      <c r="F141" s="151"/>
      <c r="G141" s="151"/>
      <c r="H141" s="151"/>
      <c r="I141" s="151"/>
      <c r="J141" s="151"/>
      <c r="K141" s="151"/>
      <c r="L141" s="151"/>
      <c r="M141" s="151"/>
      <c r="N141" s="232">
        <f>BK141</f>
        <v>0</v>
      </c>
      <c r="O141" s="233"/>
      <c r="P141" s="233"/>
      <c r="Q141" s="233"/>
      <c r="R141" s="144"/>
      <c r="T141" s="145"/>
      <c r="U141" s="142"/>
      <c r="V141" s="142"/>
      <c r="W141" s="146">
        <f>SUM(W142:W151)</f>
        <v>0</v>
      </c>
      <c r="X141" s="142"/>
      <c r="Y141" s="146">
        <f>SUM(Y142:Y151)</f>
        <v>6.4518932499999986</v>
      </c>
      <c r="Z141" s="142"/>
      <c r="AA141" s="147">
        <f>SUM(AA142:AA151)</f>
        <v>0</v>
      </c>
      <c r="AR141" s="148" t="s">
        <v>78</v>
      </c>
      <c r="AT141" s="149" t="s">
        <v>71</v>
      </c>
      <c r="AU141" s="149" t="s">
        <v>78</v>
      </c>
      <c r="AY141" s="148" t="s">
        <v>141</v>
      </c>
      <c r="BK141" s="150">
        <f>SUM(BK142:BK151)</f>
        <v>0</v>
      </c>
    </row>
    <row r="142" spans="2:65" s="1" customFormat="1" ht="38.25" customHeight="1">
      <c r="B142" s="123"/>
      <c r="C142" s="152" t="s">
        <v>163</v>
      </c>
      <c r="D142" s="152" t="s">
        <v>142</v>
      </c>
      <c r="E142" s="153" t="s">
        <v>164</v>
      </c>
      <c r="F142" s="231" t="s">
        <v>165</v>
      </c>
      <c r="G142" s="231"/>
      <c r="H142" s="231"/>
      <c r="I142" s="231"/>
      <c r="J142" s="154" t="s">
        <v>150</v>
      </c>
      <c r="K142" s="155">
        <v>125</v>
      </c>
      <c r="L142" s="234">
        <v>0</v>
      </c>
      <c r="M142" s="234"/>
      <c r="N142" s="230">
        <f t="shared" ref="N142:N151" si="5">ROUND(L142*K142,2)</f>
        <v>0</v>
      </c>
      <c r="O142" s="230"/>
      <c r="P142" s="230"/>
      <c r="Q142" s="230"/>
      <c r="R142" s="126"/>
      <c r="T142" s="157" t="s">
        <v>5</v>
      </c>
      <c r="U142" s="43" t="s">
        <v>40</v>
      </c>
      <c r="V142" s="35"/>
      <c r="W142" s="158">
        <f t="shared" ref="W142:W151" si="6">V142*K142</f>
        <v>0</v>
      </c>
      <c r="X142" s="158">
        <v>2.572E-2</v>
      </c>
      <c r="Y142" s="158">
        <f t="shared" ref="Y142:Y151" si="7">X142*K142</f>
        <v>3.2149999999999999</v>
      </c>
      <c r="Z142" s="158">
        <v>0</v>
      </c>
      <c r="AA142" s="159">
        <f t="shared" ref="AA142:AA151" si="8">Z142*K142</f>
        <v>0</v>
      </c>
      <c r="AR142" s="18" t="s">
        <v>146</v>
      </c>
      <c r="AT142" s="18" t="s">
        <v>142</v>
      </c>
      <c r="AU142" s="18" t="s">
        <v>121</v>
      </c>
      <c r="AY142" s="18" t="s">
        <v>141</v>
      </c>
      <c r="BE142" s="100">
        <f t="shared" ref="BE142:BE151" si="9">IF(U142="základná",N142,0)</f>
        <v>0</v>
      </c>
      <c r="BF142" s="100">
        <f t="shared" ref="BF142:BF151" si="10">IF(U142="znížená",N142,0)</f>
        <v>0</v>
      </c>
      <c r="BG142" s="100">
        <f t="shared" ref="BG142:BG151" si="11">IF(U142="zákl. prenesená",N142,0)</f>
        <v>0</v>
      </c>
      <c r="BH142" s="100">
        <f t="shared" ref="BH142:BH151" si="12">IF(U142="zníž. prenesená",N142,0)</f>
        <v>0</v>
      </c>
      <c r="BI142" s="100">
        <f t="shared" ref="BI142:BI151" si="13">IF(U142="nulová",N142,0)</f>
        <v>0</v>
      </c>
      <c r="BJ142" s="18" t="s">
        <v>121</v>
      </c>
      <c r="BK142" s="100">
        <f t="shared" ref="BK142:BK151" si="14">ROUND(L142*K142,2)</f>
        <v>0</v>
      </c>
      <c r="BL142" s="18" t="s">
        <v>146</v>
      </c>
      <c r="BM142" s="18" t="s">
        <v>166</v>
      </c>
    </row>
    <row r="143" spans="2:65" s="1" customFormat="1" ht="51" customHeight="1">
      <c r="B143" s="123"/>
      <c r="C143" s="152" t="s">
        <v>167</v>
      </c>
      <c r="D143" s="152" t="s">
        <v>142</v>
      </c>
      <c r="E143" s="153" t="s">
        <v>168</v>
      </c>
      <c r="F143" s="231" t="s">
        <v>169</v>
      </c>
      <c r="G143" s="231"/>
      <c r="H143" s="231"/>
      <c r="I143" s="231"/>
      <c r="J143" s="154" t="s">
        <v>150</v>
      </c>
      <c r="K143" s="155">
        <v>125</v>
      </c>
      <c r="L143" s="234">
        <v>0</v>
      </c>
      <c r="M143" s="234"/>
      <c r="N143" s="230">
        <f t="shared" si="5"/>
        <v>0</v>
      </c>
      <c r="O143" s="230"/>
      <c r="P143" s="230"/>
      <c r="Q143" s="230"/>
      <c r="R143" s="126"/>
      <c r="T143" s="157" t="s">
        <v>5</v>
      </c>
      <c r="U143" s="43" t="s">
        <v>40</v>
      </c>
      <c r="V143" s="35"/>
      <c r="W143" s="158">
        <f t="shared" si="6"/>
        <v>0</v>
      </c>
      <c r="X143" s="158">
        <v>0</v>
      </c>
      <c r="Y143" s="158">
        <f t="shared" si="7"/>
        <v>0</v>
      </c>
      <c r="Z143" s="158">
        <v>0</v>
      </c>
      <c r="AA143" s="159">
        <f t="shared" si="8"/>
        <v>0</v>
      </c>
      <c r="AR143" s="18" t="s">
        <v>146</v>
      </c>
      <c r="AT143" s="18" t="s">
        <v>142</v>
      </c>
      <c r="AU143" s="18" t="s">
        <v>121</v>
      </c>
      <c r="AY143" s="18" t="s">
        <v>141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8" t="s">
        <v>121</v>
      </c>
      <c r="BK143" s="100">
        <f t="shared" si="14"/>
        <v>0</v>
      </c>
      <c r="BL143" s="18" t="s">
        <v>146</v>
      </c>
      <c r="BM143" s="18" t="s">
        <v>170</v>
      </c>
    </row>
    <row r="144" spans="2:65" s="1" customFormat="1" ht="38.25" customHeight="1">
      <c r="B144" s="123"/>
      <c r="C144" s="152" t="s">
        <v>171</v>
      </c>
      <c r="D144" s="152" t="s">
        <v>142</v>
      </c>
      <c r="E144" s="153" t="s">
        <v>172</v>
      </c>
      <c r="F144" s="231" t="s">
        <v>173</v>
      </c>
      <c r="G144" s="231"/>
      <c r="H144" s="231"/>
      <c r="I144" s="231"/>
      <c r="J144" s="154" t="s">
        <v>150</v>
      </c>
      <c r="K144" s="155">
        <v>125</v>
      </c>
      <c r="L144" s="234">
        <v>0</v>
      </c>
      <c r="M144" s="234"/>
      <c r="N144" s="230">
        <f t="shared" si="5"/>
        <v>0</v>
      </c>
      <c r="O144" s="230"/>
      <c r="P144" s="230"/>
      <c r="Q144" s="230"/>
      <c r="R144" s="126"/>
      <c r="T144" s="157" t="s">
        <v>5</v>
      </c>
      <c r="U144" s="43" t="s">
        <v>40</v>
      </c>
      <c r="V144" s="35"/>
      <c r="W144" s="158">
        <f t="shared" si="6"/>
        <v>0</v>
      </c>
      <c r="X144" s="158">
        <v>2.572E-2</v>
      </c>
      <c r="Y144" s="158">
        <f t="shared" si="7"/>
        <v>3.2149999999999999</v>
      </c>
      <c r="Z144" s="158">
        <v>0</v>
      </c>
      <c r="AA144" s="159">
        <f t="shared" si="8"/>
        <v>0</v>
      </c>
      <c r="AR144" s="18" t="s">
        <v>146</v>
      </c>
      <c r="AT144" s="18" t="s">
        <v>142</v>
      </c>
      <c r="AU144" s="18" t="s">
        <v>121</v>
      </c>
      <c r="AY144" s="18" t="s">
        <v>141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8" t="s">
        <v>121</v>
      </c>
      <c r="BK144" s="100">
        <f t="shared" si="14"/>
        <v>0</v>
      </c>
      <c r="BL144" s="18" t="s">
        <v>146</v>
      </c>
      <c r="BM144" s="18" t="s">
        <v>174</v>
      </c>
    </row>
    <row r="145" spans="2:65" s="1" customFormat="1" ht="38.25" customHeight="1">
      <c r="B145" s="123"/>
      <c r="C145" s="152" t="s">
        <v>175</v>
      </c>
      <c r="D145" s="152" t="s">
        <v>142</v>
      </c>
      <c r="E145" s="153" t="s">
        <v>176</v>
      </c>
      <c r="F145" s="231" t="s">
        <v>177</v>
      </c>
      <c r="G145" s="231"/>
      <c r="H145" s="231"/>
      <c r="I145" s="231"/>
      <c r="J145" s="154" t="s">
        <v>178</v>
      </c>
      <c r="K145" s="155">
        <v>1</v>
      </c>
      <c r="L145" s="234">
        <v>0</v>
      </c>
      <c r="M145" s="234"/>
      <c r="N145" s="230">
        <f t="shared" si="5"/>
        <v>0</v>
      </c>
      <c r="O145" s="230"/>
      <c r="P145" s="230"/>
      <c r="Q145" s="230"/>
      <c r="R145" s="126"/>
      <c r="T145" s="157" t="s">
        <v>5</v>
      </c>
      <c r="U145" s="43" t="s">
        <v>40</v>
      </c>
      <c r="V145" s="35"/>
      <c r="W145" s="158">
        <f t="shared" si="6"/>
        <v>0</v>
      </c>
      <c r="X145" s="158">
        <v>6.1799999999999997E-3</v>
      </c>
      <c r="Y145" s="158">
        <f t="shared" si="7"/>
        <v>6.1799999999999997E-3</v>
      </c>
      <c r="Z145" s="158">
        <v>0</v>
      </c>
      <c r="AA145" s="159">
        <f t="shared" si="8"/>
        <v>0</v>
      </c>
      <c r="AR145" s="18" t="s">
        <v>146</v>
      </c>
      <c r="AT145" s="18" t="s">
        <v>142</v>
      </c>
      <c r="AU145" s="18" t="s">
        <v>121</v>
      </c>
      <c r="AY145" s="18" t="s">
        <v>141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8" t="s">
        <v>121</v>
      </c>
      <c r="BK145" s="100">
        <f t="shared" si="14"/>
        <v>0</v>
      </c>
      <c r="BL145" s="18" t="s">
        <v>146</v>
      </c>
      <c r="BM145" s="18" t="s">
        <v>179</v>
      </c>
    </row>
    <row r="146" spans="2:65" s="1" customFormat="1" ht="16.5" customHeight="1">
      <c r="B146" s="123"/>
      <c r="C146" s="152" t="s">
        <v>180</v>
      </c>
      <c r="D146" s="152" t="s">
        <v>142</v>
      </c>
      <c r="E146" s="153" t="s">
        <v>181</v>
      </c>
      <c r="F146" s="231" t="s">
        <v>182</v>
      </c>
      <c r="G146" s="231"/>
      <c r="H146" s="231"/>
      <c r="I146" s="231"/>
      <c r="J146" s="154" t="s">
        <v>150</v>
      </c>
      <c r="K146" s="155">
        <v>272.505</v>
      </c>
      <c r="L146" s="234">
        <v>0</v>
      </c>
      <c r="M146" s="234"/>
      <c r="N146" s="230">
        <f t="shared" si="5"/>
        <v>0</v>
      </c>
      <c r="O146" s="230"/>
      <c r="P146" s="230"/>
      <c r="Q146" s="230"/>
      <c r="R146" s="126"/>
      <c r="T146" s="157" t="s">
        <v>5</v>
      </c>
      <c r="U146" s="43" t="s">
        <v>40</v>
      </c>
      <c r="V146" s="35"/>
      <c r="W146" s="158">
        <f t="shared" si="6"/>
        <v>0</v>
      </c>
      <c r="X146" s="158">
        <v>5.0000000000000002E-5</v>
      </c>
      <c r="Y146" s="158">
        <f t="shared" si="7"/>
        <v>1.362525E-2</v>
      </c>
      <c r="Z146" s="158">
        <v>0</v>
      </c>
      <c r="AA146" s="159">
        <f t="shared" si="8"/>
        <v>0</v>
      </c>
      <c r="AR146" s="18" t="s">
        <v>146</v>
      </c>
      <c r="AT146" s="18" t="s">
        <v>142</v>
      </c>
      <c r="AU146" s="18" t="s">
        <v>121</v>
      </c>
      <c r="AY146" s="18" t="s">
        <v>141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8" t="s">
        <v>121</v>
      </c>
      <c r="BK146" s="100">
        <f t="shared" si="14"/>
        <v>0</v>
      </c>
      <c r="BL146" s="18" t="s">
        <v>146</v>
      </c>
      <c r="BM146" s="18" t="s">
        <v>183</v>
      </c>
    </row>
    <row r="147" spans="2:65" s="1" customFormat="1" ht="16.5" customHeight="1">
      <c r="B147" s="123"/>
      <c r="C147" s="152" t="s">
        <v>184</v>
      </c>
      <c r="D147" s="152" t="s">
        <v>142</v>
      </c>
      <c r="E147" s="153" t="s">
        <v>185</v>
      </c>
      <c r="F147" s="238" t="s">
        <v>552</v>
      </c>
      <c r="G147" s="231"/>
      <c r="H147" s="231"/>
      <c r="I147" s="231"/>
      <c r="J147" s="154" t="s">
        <v>145</v>
      </c>
      <c r="K147" s="155">
        <v>69.599999999999994</v>
      </c>
      <c r="L147" s="234">
        <v>0</v>
      </c>
      <c r="M147" s="234"/>
      <c r="N147" s="230">
        <f t="shared" si="5"/>
        <v>0</v>
      </c>
      <c r="O147" s="230"/>
      <c r="P147" s="230"/>
      <c r="Q147" s="230"/>
      <c r="R147" s="126"/>
      <c r="T147" s="157" t="s">
        <v>5</v>
      </c>
      <c r="U147" s="43" t="s">
        <v>40</v>
      </c>
      <c r="V147" s="35"/>
      <c r="W147" s="158">
        <f t="shared" si="6"/>
        <v>0</v>
      </c>
      <c r="X147" s="158">
        <v>3.0000000000000001E-5</v>
      </c>
      <c r="Y147" s="158">
        <f t="shared" si="7"/>
        <v>2.088E-3</v>
      </c>
      <c r="Z147" s="158">
        <v>0</v>
      </c>
      <c r="AA147" s="159">
        <f t="shared" si="8"/>
        <v>0</v>
      </c>
      <c r="AR147" s="18" t="s">
        <v>146</v>
      </c>
      <c r="AT147" s="18" t="s">
        <v>142</v>
      </c>
      <c r="AU147" s="18" t="s">
        <v>121</v>
      </c>
      <c r="AY147" s="18" t="s">
        <v>141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8" t="s">
        <v>121</v>
      </c>
      <c r="BK147" s="100">
        <f t="shared" si="14"/>
        <v>0</v>
      </c>
      <c r="BL147" s="18" t="s">
        <v>146</v>
      </c>
      <c r="BM147" s="18" t="s">
        <v>186</v>
      </c>
    </row>
    <row r="148" spans="2:65" s="1" customFormat="1" ht="38.25" customHeight="1">
      <c r="B148" s="123"/>
      <c r="C148" s="152" t="s">
        <v>187</v>
      </c>
      <c r="D148" s="152" t="s">
        <v>142</v>
      </c>
      <c r="E148" s="153" t="s">
        <v>188</v>
      </c>
      <c r="F148" s="231" t="s">
        <v>189</v>
      </c>
      <c r="G148" s="231"/>
      <c r="H148" s="231"/>
      <c r="I148" s="231"/>
      <c r="J148" s="154" t="s">
        <v>190</v>
      </c>
      <c r="K148" s="155">
        <v>12.483000000000001</v>
      </c>
      <c r="L148" s="234">
        <v>0</v>
      </c>
      <c r="M148" s="234"/>
      <c r="N148" s="230">
        <f t="shared" si="5"/>
        <v>0</v>
      </c>
      <c r="O148" s="230"/>
      <c r="P148" s="230"/>
      <c r="Q148" s="230"/>
      <c r="R148" s="126"/>
      <c r="T148" s="157" t="s">
        <v>5</v>
      </c>
      <c r="U148" s="43" t="s">
        <v>40</v>
      </c>
      <c r="V148" s="35"/>
      <c r="W148" s="158">
        <f t="shared" si="6"/>
        <v>0</v>
      </c>
      <c r="X148" s="158">
        <v>0</v>
      </c>
      <c r="Y148" s="158">
        <f t="shared" si="7"/>
        <v>0</v>
      </c>
      <c r="Z148" s="158">
        <v>0</v>
      </c>
      <c r="AA148" s="159">
        <f t="shared" si="8"/>
        <v>0</v>
      </c>
      <c r="AR148" s="18" t="s">
        <v>146</v>
      </c>
      <c r="AT148" s="18" t="s">
        <v>142</v>
      </c>
      <c r="AU148" s="18" t="s">
        <v>121</v>
      </c>
      <c r="AY148" s="18" t="s">
        <v>141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8" t="s">
        <v>121</v>
      </c>
      <c r="BK148" s="100">
        <f t="shared" si="14"/>
        <v>0</v>
      </c>
      <c r="BL148" s="18" t="s">
        <v>146</v>
      </c>
      <c r="BM148" s="18" t="s">
        <v>191</v>
      </c>
    </row>
    <row r="149" spans="2:65" s="1" customFormat="1" ht="25.5" customHeight="1">
      <c r="B149" s="123"/>
      <c r="C149" s="152" t="s">
        <v>192</v>
      </c>
      <c r="D149" s="152" t="s">
        <v>142</v>
      </c>
      <c r="E149" s="153" t="s">
        <v>193</v>
      </c>
      <c r="F149" s="231" t="s">
        <v>194</v>
      </c>
      <c r="G149" s="231"/>
      <c r="H149" s="231"/>
      <c r="I149" s="231"/>
      <c r="J149" s="154" t="s">
        <v>190</v>
      </c>
      <c r="K149" s="155">
        <v>12.483000000000001</v>
      </c>
      <c r="L149" s="234">
        <v>0</v>
      </c>
      <c r="M149" s="234"/>
      <c r="N149" s="230">
        <f t="shared" si="5"/>
        <v>0</v>
      </c>
      <c r="O149" s="230"/>
      <c r="P149" s="230"/>
      <c r="Q149" s="230"/>
      <c r="R149" s="126"/>
      <c r="T149" s="157" t="s">
        <v>5</v>
      </c>
      <c r="U149" s="43" t="s">
        <v>40</v>
      </c>
      <c r="V149" s="35"/>
      <c r="W149" s="158">
        <f t="shared" si="6"/>
        <v>0</v>
      </c>
      <c r="X149" s="158">
        <v>0</v>
      </c>
      <c r="Y149" s="158">
        <f t="shared" si="7"/>
        <v>0</v>
      </c>
      <c r="Z149" s="158">
        <v>0</v>
      </c>
      <c r="AA149" s="159">
        <f t="shared" si="8"/>
        <v>0</v>
      </c>
      <c r="AR149" s="18" t="s">
        <v>146</v>
      </c>
      <c r="AT149" s="18" t="s">
        <v>142</v>
      </c>
      <c r="AU149" s="18" t="s">
        <v>121</v>
      </c>
      <c r="AY149" s="18" t="s">
        <v>141</v>
      </c>
      <c r="BE149" s="100">
        <f t="shared" si="9"/>
        <v>0</v>
      </c>
      <c r="BF149" s="100">
        <f t="shared" si="10"/>
        <v>0</v>
      </c>
      <c r="BG149" s="100">
        <f t="shared" si="11"/>
        <v>0</v>
      </c>
      <c r="BH149" s="100">
        <f t="shared" si="12"/>
        <v>0</v>
      </c>
      <c r="BI149" s="100">
        <f t="shared" si="13"/>
        <v>0</v>
      </c>
      <c r="BJ149" s="18" t="s">
        <v>121</v>
      </c>
      <c r="BK149" s="100">
        <f t="shared" si="14"/>
        <v>0</v>
      </c>
      <c r="BL149" s="18" t="s">
        <v>146</v>
      </c>
      <c r="BM149" s="18" t="s">
        <v>195</v>
      </c>
    </row>
    <row r="150" spans="2:65" s="1" customFormat="1" ht="25.5" customHeight="1">
      <c r="B150" s="123"/>
      <c r="C150" s="152" t="s">
        <v>196</v>
      </c>
      <c r="D150" s="152" t="s">
        <v>142</v>
      </c>
      <c r="E150" s="153" t="s">
        <v>197</v>
      </c>
      <c r="F150" s="231" t="s">
        <v>198</v>
      </c>
      <c r="G150" s="231"/>
      <c r="H150" s="231"/>
      <c r="I150" s="231"/>
      <c r="J150" s="154" t="s">
        <v>190</v>
      </c>
      <c r="K150" s="155">
        <v>249.66</v>
      </c>
      <c r="L150" s="234">
        <v>0</v>
      </c>
      <c r="M150" s="234"/>
      <c r="N150" s="230">
        <f t="shared" si="5"/>
        <v>0</v>
      </c>
      <c r="O150" s="230"/>
      <c r="P150" s="230"/>
      <c r="Q150" s="230"/>
      <c r="R150" s="126"/>
      <c r="T150" s="157" t="s">
        <v>5</v>
      </c>
      <c r="U150" s="43" t="s">
        <v>40</v>
      </c>
      <c r="V150" s="35"/>
      <c r="W150" s="158">
        <f t="shared" si="6"/>
        <v>0</v>
      </c>
      <c r="X150" s="158">
        <v>0</v>
      </c>
      <c r="Y150" s="158">
        <f t="shared" si="7"/>
        <v>0</v>
      </c>
      <c r="Z150" s="158">
        <v>0</v>
      </c>
      <c r="AA150" s="159">
        <f t="shared" si="8"/>
        <v>0</v>
      </c>
      <c r="AR150" s="18" t="s">
        <v>146</v>
      </c>
      <c r="AT150" s="18" t="s">
        <v>142</v>
      </c>
      <c r="AU150" s="18" t="s">
        <v>121</v>
      </c>
      <c r="AY150" s="18" t="s">
        <v>141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8" t="s">
        <v>121</v>
      </c>
      <c r="BK150" s="100">
        <f t="shared" si="14"/>
        <v>0</v>
      </c>
      <c r="BL150" s="18" t="s">
        <v>146</v>
      </c>
      <c r="BM150" s="18" t="s">
        <v>199</v>
      </c>
    </row>
    <row r="151" spans="2:65" s="1" customFormat="1" ht="25.5" customHeight="1">
      <c r="B151" s="123"/>
      <c r="C151" s="152" t="s">
        <v>200</v>
      </c>
      <c r="D151" s="152" t="s">
        <v>142</v>
      </c>
      <c r="E151" s="153" t="s">
        <v>201</v>
      </c>
      <c r="F151" s="231" t="s">
        <v>202</v>
      </c>
      <c r="G151" s="231"/>
      <c r="H151" s="231"/>
      <c r="I151" s="231"/>
      <c r="J151" s="154" t="s">
        <v>190</v>
      </c>
      <c r="K151" s="155">
        <v>12.483000000000001</v>
      </c>
      <c r="L151" s="234">
        <v>0</v>
      </c>
      <c r="M151" s="234"/>
      <c r="N151" s="230">
        <f t="shared" si="5"/>
        <v>0</v>
      </c>
      <c r="O151" s="230"/>
      <c r="P151" s="230"/>
      <c r="Q151" s="230"/>
      <c r="R151" s="126"/>
      <c r="T151" s="157" t="s">
        <v>5</v>
      </c>
      <c r="U151" s="43" t="s">
        <v>40</v>
      </c>
      <c r="V151" s="35"/>
      <c r="W151" s="158">
        <f t="shared" si="6"/>
        <v>0</v>
      </c>
      <c r="X151" s="158">
        <v>0</v>
      </c>
      <c r="Y151" s="158">
        <f t="shared" si="7"/>
        <v>0</v>
      </c>
      <c r="Z151" s="158">
        <v>0</v>
      </c>
      <c r="AA151" s="159">
        <f t="shared" si="8"/>
        <v>0</v>
      </c>
      <c r="AR151" s="18" t="s">
        <v>146</v>
      </c>
      <c r="AT151" s="18" t="s">
        <v>142</v>
      </c>
      <c r="AU151" s="18" t="s">
        <v>121</v>
      </c>
      <c r="AY151" s="18" t="s">
        <v>141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8" t="s">
        <v>121</v>
      </c>
      <c r="BK151" s="100">
        <f t="shared" si="14"/>
        <v>0</v>
      </c>
      <c r="BL151" s="18" t="s">
        <v>146</v>
      </c>
      <c r="BM151" s="18" t="s">
        <v>203</v>
      </c>
    </row>
    <row r="152" spans="2:65" s="9" customFormat="1" ht="29.85" customHeight="1">
      <c r="B152" s="141"/>
      <c r="C152" s="142"/>
      <c r="D152" s="151" t="s">
        <v>105</v>
      </c>
      <c r="E152" s="151"/>
      <c r="F152" s="151"/>
      <c r="G152" s="151"/>
      <c r="H152" s="151"/>
      <c r="I152" s="151"/>
      <c r="J152" s="151"/>
      <c r="K152" s="151"/>
      <c r="L152" s="151"/>
      <c r="M152" s="151"/>
      <c r="N152" s="232">
        <f>BK152</f>
        <v>0</v>
      </c>
      <c r="O152" s="233"/>
      <c r="P152" s="233"/>
      <c r="Q152" s="233"/>
      <c r="R152" s="144"/>
      <c r="T152" s="145"/>
      <c r="U152" s="142"/>
      <c r="V152" s="142"/>
      <c r="W152" s="146">
        <f>W153</f>
        <v>0</v>
      </c>
      <c r="X152" s="142"/>
      <c r="Y152" s="146">
        <f>Y153</f>
        <v>0</v>
      </c>
      <c r="Z152" s="142"/>
      <c r="AA152" s="147">
        <f>AA153</f>
        <v>0</v>
      </c>
      <c r="AR152" s="148" t="s">
        <v>78</v>
      </c>
      <c r="AT152" s="149" t="s">
        <v>71</v>
      </c>
      <c r="AU152" s="149" t="s">
        <v>78</v>
      </c>
      <c r="AY152" s="148" t="s">
        <v>141</v>
      </c>
      <c r="BK152" s="150">
        <f>BK153</f>
        <v>0</v>
      </c>
    </row>
    <row r="153" spans="2:65" s="1" customFormat="1" ht="38.25" customHeight="1">
      <c r="B153" s="123"/>
      <c r="C153" s="152" t="s">
        <v>204</v>
      </c>
      <c r="D153" s="152" t="s">
        <v>142</v>
      </c>
      <c r="E153" s="153" t="s">
        <v>205</v>
      </c>
      <c r="F153" s="231" t="s">
        <v>206</v>
      </c>
      <c r="G153" s="231"/>
      <c r="H153" s="231"/>
      <c r="I153" s="231"/>
      <c r="J153" s="154" t="s">
        <v>190</v>
      </c>
      <c r="K153" s="155">
        <v>14.098000000000001</v>
      </c>
      <c r="L153" s="234">
        <v>0</v>
      </c>
      <c r="M153" s="234"/>
      <c r="N153" s="230">
        <f>ROUND(L153*K153,2)</f>
        <v>0</v>
      </c>
      <c r="O153" s="230"/>
      <c r="P153" s="230"/>
      <c r="Q153" s="230"/>
      <c r="R153" s="126"/>
      <c r="T153" s="157" t="s">
        <v>5</v>
      </c>
      <c r="U153" s="43" t="s">
        <v>40</v>
      </c>
      <c r="V153" s="35"/>
      <c r="W153" s="158">
        <f>V153*K153</f>
        <v>0</v>
      </c>
      <c r="X153" s="158">
        <v>0</v>
      </c>
      <c r="Y153" s="158">
        <f>X153*K153</f>
        <v>0</v>
      </c>
      <c r="Z153" s="158">
        <v>0</v>
      </c>
      <c r="AA153" s="159">
        <f>Z153*K153</f>
        <v>0</v>
      </c>
      <c r="AR153" s="18" t="s">
        <v>146</v>
      </c>
      <c r="AT153" s="18" t="s">
        <v>142</v>
      </c>
      <c r="AU153" s="18" t="s">
        <v>121</v>
      </c>
      <c r="AY153" s="18" t="s">
        <v>141</v>
      </c>
      <c r="BE153" s="100">
        <f>IF(U153="základná",N153,0)</f>
        <v>0</v>
      </c>
      <c r="BF153" s="100">
        <f>IF(U153="znížená",N153,0)</f>
        <v>0</v>
      </c>
      <c r="BG153" s="100">
        <f>IF(U153="zákl. prenesená",N153,0)</f>
        <v>0</v>
      </c>
      <c r="BH153" s="100">
        <f>IF(U153="zníž. prenesená",N153,0)</f>
        <v>0</v>
      </c>
      <c r="BI153" s="100">
        <f>IF(U153="nulová",N153,0)</f>
        <v>0</v>
      </c>
      <c r="BJ153" s="18" t="s">
        <v>121</v>
      </c>
      <c r="BK153" s="100">
        <f>ROUND(L153*K153,2)</f>
        <v>0</v>
      </c>
      <c r="BL153" s="18" t="s">
        <v>146</v>
      </c>
      <c r="BM153" s="18" t="s">
        <v>207</v>
      </c>
    </row>
    <row r="154" spans="2:65" s="9" customFormat="1" ht="37.35" customHeight="1">
      <c r="B154" s="141"/>
      <c r="C154" s="142"/>
      <c r="D154" s="143" t="s">
        <v>106</v>
      </c>
      <c r="E154" s="143"/>
      <c r="F154" s="143"/>
      <c r="G154" s="143"/>
      <c r="H154" s="143"/>
      <c r="I154" s="143"/>
      <c r="J154" s="143"/>
      <c r="K154" s="143"/>
      <c r="L154" s="143"/>
      <c r="M154" s="143"/>
      <c r="N154" s="241">
        <f>BK154</f>
        <v>0</v>
      </c>
      <c r="O154" s="242"/>
      <c r="P154" s="242"/>
      <c r="Q154" s="242"/>
      <c r="R154" s="144"/>
      <c r="T154" s="145"/>
      <c r="U154" s="142"/>
      <c r="V154" s="142"/>
      <c r="W154" s="146">
        <f>W155+W159+W163+W180+W198+W201+W207+W213</f>
        <v>0</v>
      </c>
      <c r="X154" s="142"/>
      <c r="Y154" s="146">
        <f>Y155+Y159+Y163+Y180+Y198+Y201+Y207+Y213</f>
        <v>55.606769510000007</v>
      </c>
      <c r="Z154" s="142"/>
      <c r="AA154" s="147">
        <f>AA155+AA159+AA163+AA180+AA198+AA201+AA207+AA213</f>
        <v>12.482687</v>
      </c>
      <c r="AR154" s="148" t="s">
        <v>121</v>
      </c>
      <c r="AT154" s="149" t="s">
        <v>71</v>
      </c>
      <c r="AU154" s="149" t="s">
        <v>72</v>
      </c>
      <c r="AY154" s="148" t="s">
        <v>141</v>
      </c>
      <c r="BK154" s="150">
        <f>BK155+BK159+BK163+BK180+BK198+BK201+BK207+BK213</f>
        <v>0</v>
      </c>
    </row>
    <row r="155" spans="2:65" s="9" customFormat="1" ht="19.95" customHeight="1">
      <c r="B155" s="141"/>
      <c r="C155" s="142"/>
      <c r="D155" s="151" t="s">
        <v>107</v>
      </c>
      <c r="E155" s="151"/>
      <c r="F155" s="151"/>
      <c r="G155" s="151"/>
      <c r="H155" s="151"/>
      <c r="I155" s="151"/>
      <c r="J155" s="151"/>
      <c r="K155" s="151"/>
      <c r="L155" s="151"/>
      <c r="M155" s="151"/>
      <c r="N155" s="239">
        <f>BK155</f>
        <v>0</v>
      </c>
      <c r="O155" s="240"/>
      <c r="P155" s="240"/>
      <c r="Q155" s="240"/>
      <c r="R155" s="144"/>
      <c r="T155" s="145"/>
      <c r="U155" s="142"/>
      <c r="V155" s="142"/>
      <c r="W155" s="146">
        <f>SUM(W156:W158)</f>
        <v>0</v>
      </c>
      <c r="X155" s="142"/>
      <c r="Y155" s="146">
        <f>SUM(Y156:Y158)</f>
        <v>5.640858E-2</v>
      </c>
      <c r="Z155" s="142"/>
      <c r="AA155" s="147">
        <f>SUM(AA156:AA158)</f>
        <v>0</v>
      </c>
      <c r="AR155" s="148" t="s">
        <v>121</v>
      </c>
      <c r="AT155" s="149" t="s">
        <v>71</v>
      </c>
      <c r="AU155" s="149" t="s">
        <v>78</v>
      </c>
      <c r="AY155" s="148" t="s">
        <v>141</v>
      </c>
      <c r="BK155" s="150">
        <f>SUM(BK156:BK158)</f>
        <v>0</v>
      </c>
    </row>
    <row r="156" spans="2:65" s="1" customFormat="1" ht="25.5" customHeight="1">
      <c r="B156" s="123"/>
      <c r="C156" s="152" t="s">
        <v>208</v>
      </c>
      <c r="D156" s="152" t="s">
        <v>142</v>
      </c>
      <c r="E156" s="153" t="s">
        <v>209</v>
      </c>
      <c r="F156" s="231" t="s">
        <v>210</v>
      </c>
      <c r="G156" s="231"/>
      <c r="H156" s="231"/>
      <c r="I156" s="231"/>
      <c r="J156" s="154" t="s">
        <v>150</v>
      </c>
      <c r="K156" s="155">
        <v>272.505</v>
      </c>
      <c r="L156" s="234">
        <v>0</v>
      </c>
      <c r="M156" s="234"/>
      <c r="N156" s="230">
        <f>ROUND(L156*K156,2)</f>
        <v>0</v>
      </c>
      <c r="O156" s="230"/>
      <c r="P156" s="230"/>
      <c r="Q156" s="230"/>
      <c r="R156" s="126"/>
      <c r="T156" s="157" t="s">
        <v>5</v>
      </c>
      <c r="U156" s="43" t="s">
        <v>40</v>
      </c>
      <c r="V156" s="35"/>
      <c r="W156" s="158">
        <f>V156*K156</f>
        <v>0</v>
      </c>
      <c r="X156" s="158">
        <v>0</v>
      </c>
      <c r="Y156" s="158">
        <f>X156*K156</f>
        <v>0</v>
      </c>
      <c r="Z156" s="158">
        <v>0</v>
      </c>
      <c r="AA156" s="159">
        <f>Z156*K156</f>
        <v>0</v>
      </c>
      <c r="AR156" s="18" t="s">
        <v>204</v>
      </c>
      <c r="AT156" s="18" t="s">
        <v>142</v>
      </c>
      <c r="AU156" s="18" t="s">
        <v>121</v>
      </c>
      <c r="AY156" s="18" t="s">
        <v>141</v>
      </c>
      <c r="BE156" s="100">
        <f>IF(U156="základná",N156,0)</f>
        <v>0</v>
      </c>
      <c r="BF156" s="100">
        <f>IF(U156="znížená",N156,0)</f>
        <v>0</v>
      </c>
      <c r="BG156" s="100">
        <f>IF(U156="zákl. prenesená",N156,0)</f>
        <v>0</v>
      </c>
      <c r="BH156" s="100">
        <f>IF(U156="zníž. prenesená",N156,0)</f>
        <v>0</v>
      </c>
      <c r="BI156" s="100">
        <f>IF(U156="nulová",N156,0)</f>
        <v>0</v>
      </c>
      <c r="BJ156" s="18" t="s">
        <v>121</v>
      </c>
      <c r="BK156" s="100">
        <f>ROUND(L156*K156,2)</f>
        <v>0</v>
      </c>
      <c r="BL156" s="18" t="s">
        <v>204</v>
      </c>
      <c r="BM156" s="18" t="s">
        <v>211</v>
      </c>
    </row>
    <row r="157" spans="2:65" s="1" customFormat="1" ht="25.5" customHeight="1">
      <c r="B157" s="123"/>
      <c r="C157" s="160" t="s">
        <v>212</v>
      </c>
      <c r="D157" s="160" t="s">
        <v>213</v>
      </c>
      <c r="E157" s="161" t="s">
        <v>214</v>
      </c>
      <c r="F157" s="236" t="s">
        <v>551</v>
      </c>
      <c r="G157" s="236"/>
      <c r="H157" s="236"/>
      <c r="I157" s="236"/>
      <c r="J157" s="162" t="s">
        <v>150</v>
      </c>
      <c r="K157" s="163">
        <v>313.38099999999997</v>
      </c>
      <c r="L157" s="237">
        <v>0</v>
      </c>
      <c r="M157" s="237"/>
      <c r="N157" s="235">
        <f>ROUND(L157*K157,2)</f>
        <v>0</v>
      </c>
      <c r="O157" s="230"/>
      <c r="P157" s="230"/>
      <c r="Q157" s="230"/>
      <c r="R157" s="126"/>
      <c r="T157" s="157" t="s">
        <v>5</v>
      </c>
      <c r="U157" s="43" t="s">
        <v>40</v>
      </c>
      <c r="V157" s="35"/>
      <c r="W157" s="158">
        <f>V157*K157</f>
        <v>0</v>
      </c>
      <c r="X157" s="158">
        <v>1.8000000000000001E-4</v>
      </c>
      <c r="Y157" s="158">
        <f>X157*K157</f>
        <v>5.640858E-2</v>
      </c>
      <c r="Z157" s="158">
        <v>0</v>
      </c>
      <c r="AA157" s="159">
        <f>Z157*K157</f>
        <v>0</v>
      </c>
      <c r="AR157" s="18" t="s">
        <v>215</v>
      </c>
      <c r="AT157" s="18" t="s">
        <v>213</v>
      </c>
      <c r="AU157" s="18" t="s">
        <v>121</v>
      </c>
      <c r="AY157" s="18" t="s">
        <v>141</v>
      </c>
      <c r="BE157" s="100">
        <f>IF(U157="základná",N157,0)</f>
        <v>0</v>
      </c>
      <c r="BF157" s="100">
        <f>IF(U157="znížená",N157,0)</f>
        <v>0</v>
      </c>
      <c r="BG157" s="100">
        <f>IF(U157="zákl. prenesená",N157,0)</f>
        <v>0</v>
      </c>
      <c r="BH157" s="100">
        <f>IF(U157="zníž. prenesená",N157,0)</f>
        <v>0</v>
      </c>
      <c r="BI157" s="100">
        <f>IF(U157="nulová",N157,0)</f>
        <v>0</v>
      </c>
      <c r="BJ157" s="18" t="s">
        <v>121</v>
      </c>
      <c r="BK157" s="100">
        <f>ROUND(L157*K157,2)</f>
        <v>0</v>
      </c>
      <c r="BL157" s="18" t="s">
        <v>204</v>
      </c>
      <c r="BM157" s="18" t="s">
        <v>216</v>
      </c>
    </row>
    <row r="158" spans="2:65" s="1" customFormat="1" ht="25.5" customHeight="1">
      <c r="B158" s="123"/>
      <c r="C158" s="152" t="s">
        <v>217</v>
      </c>
      <c r="D158" s="152" t="s">
        <v>142</v>
      </c>
      <c r="E158" s="153" t="s">
        <v>218</v>
      </c>
      <c r="F158" s="231" t="s">
        <v>219</v>
      </c>
      <c r="G158" s="231"/>
      <c r="H158" s="231"/>
      <c r="I158" s="231"/>
      <c r="J158" s="154" t="s">
        <v>190</v>
      </c>
      <c r="K158" s="155">
        <v>5.6000000000000001E-2</v>
      </c>
      <c r="L158" s="234">
        <v>0</v>
      </c>
      <c r="M158" s="234"/>
      <c r="N158" s="230">
        <f>ROUND(L158*K158,2)</f>
        <v>0</v>
      </c>
      <c r="O158" s="230"/>
      <c r="P158" s="230"/>
      <c r="Q158" s="230"/>
      <c r="R158" s="126"/>
      <c r="T158" s="157" t="s">
        <v>5</v>
      </c>
      <c r="U158" s="43" t="s">
        <v>40</v>
      </c>
      <c r="V158" s="35"/>
      <c r="W158" s="158">
        <f>V158*K158</f>
        <v>0</v>
      </c>
      <c r="X158" s="158">
        <v>0</v>
      </c>
      <c r="Y158" s="158">
        <f>X158*K158</f>
        <v>0</v>
      </c>
      <c r="Z158" s="158">
        <v>0</v>
      </c>
      <c r="AA158" s="159">
        <f>Z158*K158</f>
        <v>0</v>
      </c>
      <c r="AR158" s="18" t="s">
        <v>204</v>
      </c>
      <c r="AT158" s="18" t="s">
        <v>142</v>
      </c>
      <c r="AU158" s="18" t="s">
        <v>121</v>
      </c>
      <c r="AY158" s="18" t="s">
        <v>141</v>
      </c>
      <c r="BE158" s="100">
        <f>IF(U158="základná",N158,0)</f>
        <v>0</v>
      </c>
      <c r="BF158" s="100">
        <f>IF(U158="znížená",N158,0)</f>
        <v>0</v>
      </c>
      <c r="BG158" s="100">
        <f>IF(U158="zákl. prenesená",N158,0)</f>
        <v>0</v>
      </c>
      <c r="BH158" s="100">
        <f>IF(U158="zníž. prenesená",N158,0)</f>
        <v>0</v>
      </c>
      <c r="BI158" s="100">
        <f>IF(U158="nulová",N158,0)</f>
        <v>0</v>
      </c>
      <c r="BJ158" s="18" t="s">
        <v>121</v>
      </c>
      <c r="BK158" s="100">
        <f>ROUND(L158*K158,2)</f>
        <v>0</v>
      </c>
      <c r="BL158" s="18" t="s">
        <v>204</v>
      </c>
      <c r="BM158" s="18" t="s">
        <v>220</v>
      </c>
    </row>
    <row r="159" spans="2:65" s="9" customFormat="1" ht="29.85" customHeight="1">
      <c r="B159" s="141"/>
      <c r="C159" s="142"/>
      <c r="D159" s="151" t="s">
        <v>108</v>
      </c>
      <c r="E159" s="151"/>
      <c r="F159" s="151"/>
      <c r="G159" s="151"/>
      <c r="H159" s="151"/>
      <c r="I159" s="151"/>
      <c r="J159" s="151"/>
      <c r="K159" s="151"/>
      <c r="L159" s="151"/>
      <c r="M159" s="151"/>
      <c r="N159" s="232">
        <f>BK159</f>
        <v>0</v>
      </c>
      <c r="O159" s="233"/>
      <c r="P159" s="233"/>
      <c r="Q159" s="233"/>
      <c r="R159" s="144"/>
      <c r="T159" s="145"/>
      <c r="U159" s="142"/>
      <c r="V159" s="142"/>
      <c r="W159" s="146">
        <f>SUM(W160:W162)</f>
        <v>0</v>
      </c>
      <c r="X159" s="142"/>
      <c r="Y159" s="146">
        <f>SUM(Y160:Y162)</f>
        <v>0.53367359999999997</v>
      </c>
      <c r="Z159" s="142"/>
      <c r="AA159" s="147">
        <f>SUM(AA160:AA162)</f>
        <v>0</v>
      </c>
      <c r="AR159" s="148" t="s">
        <v>121</v>
      </c>
      <c r="AT159" s="149" t="s">
        <v>71</v>
      </c>
      <c r="AU159" s="149" t="s">
        <v>78</v>
      </c>
      <c r="AY159" s="148" t="s">
        <v>141</v>
      </c>
      <c r="BK159" s="150">
        <f>SUM(BK160:BK162)</f>
        <v>0</v>
      </c>
    </row>
    <row r="160" spans="2:65" s="1" customFormat="1" ht="25.5" customHeight="1">
      <c r="B160" s="123"/>
      <c r="C160" s="152" t="s">
        <v>10</v>
      </c>
      <c r="D160" s="152" t="s">
        <v>142</v>
      </c>
      <c r="E160" s="153" t="s">
        <v>221</v>
      </c>
      <c r="F160" s="231" t="s">
        <v>222</v>
      </c>
      <c r="G160" s="231"/>
      <c r="H160" s="231"/>
      <c r="I160" s="231"/>
      <c r="J160" s="154" t="s">
        <v>150</v>
      </c>
      <c r="K160" s="155">
        <v>272.505</v>
      </c>
      <c r="L160" s="234">
        <v>0</v>
      </c>
      <c r="M160" s="234"/>
      <c r="N160" s="230">
        <f>ROUND(L160*K160,2)</f>
        <v>0</v>
      </c>
      <c r="O160" s="230"/>
      <c r="P160" s="230"/>
      <c r="Q160" s="230"/>
      <c r="R160" s="126"/>
      <c r="T160" s="157" t="s">
        <v>5</v>
      </c>
      <c r="U160" s="43" t="s">
        <v>40</v>
      </c>
      <c r="V160" s="35"/>
      <c r="W160" s="158">
        <f>V160*K160</f>
        <v>0</v>
      </c>
      <c r="X160" s="158">
        <v>0</v>
      </c>
      <c r="Y160" s="158">
        <f>X160*K160</f>
        <v>0</v>
      </c>
      <c r="Z160" s="158">
        <v>0</v>
      </c>
      <c r="AA160" s="159">
        <f>Z160*K160</f>
        <v>0</v>
      </c>
      <c r="AR160" s="18" t="s">
        <v>204</v>
      </c>
      <c r="AT160" s="18" t="s">
        <v>142</v>
      </c>
      <c r="AU160" s="18" t="s">
        <v>121</v>
      </c>
      <c r="AY160" s="18" t="s">
        <v>141</v>
      </c>
      <c r="BE160" s="100">
        <f>IF(U160="základná",N160,0)</f>
        <v>0</v>
      </c>
      <c r="BF160" s="100">
        <f>IF(U160="znížená",N160,0)</f>
        <v>0</v>
      </c>
      <c r="BG160" s="100">
        <f>IF(U160="zákl. prenesená",N160,0)</f>
        <v>0</v>
      </c>
      <c r="BH160" s="100">
        <f>IF(U160="zníž. prenesená",N160,0)</f>
        <v>0</v>
      </c>
      <c r="BI160" s="100">
        <f>IF(U160="nulová",N160,0)</f>
        <v>0</v>
      </c>
      <c r="BJ160" s="18" t="s">
        <v>121</v>
      </c>
      <c r="BK160" s="100">
        <f>ROUND(L160*K160,2)</f>
        <v>0</v>
      </c>
      <c r="BL160" s="18" t="s">
        <v>204</v>
      </c>
      <c r="BM160" s="18" t="s">
        <v>223</v>
      </c>
    </row>
    <row r="161" spans="2:65" s="1" customFormat="1" ht="25.5" customHeight="1">
      <c r="B161" s="123"/>
      <c r="C161" s="160" t="s">
        <v>224</v>
      </c>
      <c r="D161" s="160" t="s">
        <v>213</v>
      </c>
      <c r="E161" s="161" t="s">
        <v>225</v>
      </c>
      <c r="F161" s="236" t="s">
        <v>550</v>
      </c>
      <c r="G161" s="236"/>
      <c r="H161" s="236"/>
      <c r="I161" s="236"/>
      <c r="J161" s="162" t="s">
        <v>150</v>
      </c>
      <c r="K161" s="163">
        <v>277.95499999999998</v>
      </c>
      <c r="L161" s="237">
        <v>0</v>
      </c>
      <c r="M161" s="237"/>
      <c r="N161" s="235">
        <f>ROUND(L161*K161,2)</f>
        <v>0</v>
      </c>
      <c r="O161" s="230"/>
      <c r="P161" s="230"/>
      <c r="Q161" s="230"/>
      <c r="R161" s="126"/>
      <c r="T161" s="157" t="s">
        <v>5</v>
      </c>
      <c r="U161" s="43" t="s">
        <v>40</v>
      </c>
      <c r="V161" s="35"/>
      <c r="W161" s="158">
        <f>V161*K161</f>
        <v>0</v>
      </c>
      <c r="X161" s="158">
        <v>1.92E-3</v>
      </c>
      <c r="Y161" s="158">
        <f>X161*K161</f>
        <v>0.53367359999999997</v>
      </c>
      <c r="Z161" s="158">
        <v>0</v>
      </c>
      <c r="AA161" s="159">
        <f>Z161*K161</f>
        <v>0</v>
      </c>
      <c r="AR161" s="18" t="s">
        <v>215</v>
      </c>
      <c r="AT161" s="18" t="s">
        <v>213</v>
      </c>
      <c r="AU161" s="18" t="s">
        <v>121</v>
      </c>
      <c r="AY161" s="18" t="s">
        <v>141</v>
      </c>
      <c r="BE161" s="100">
        <f>IF(U161="základná",N161,0)</f>
        <v>0</v>
      </c>
      <c r="BF161" s="100">
        <f>IF(U161="znížená",N161,0)</f>
        <v>0</v>
      </c>
      <c r="BG161" s="100">
        <f>IF(U161="zákl. prenesená",N161,0)</f>
        <v>0</v>
      </c>
      <c r="BH161" s="100">
        <f>IF(U161="zníž. prenesená",N161,0)</f>
        <v>0</v>
      </c>
      <c r="BI161" s="100">
        <f>IF(U161="nulová",N161,0)</f>
        <v>0</v>
      </c>
      <c r="BJ161" s="18" t="s">
        <v>121</v>
      </c>
      <c r="BK161" s="100">
        <f>ROUND(L161*K161,2)</f>
        <v>0</v>
      </c>
      <c r="BL161" s="18" t="s">
        <v>204</v>
      </c>
      <c r="BM161" s="18" t="s">
        <v>226</v>
      </c>
    </row>
    <row r="162" spans="2:65" s="1" customFormat="1" ht="25.5" customHeight="1">
      <c r="B162" s="123"/>
      <c r="C162" s="152" t="s">
        <v>227</v>
      </c>
      <c r="D162" s="152" t="s">
        <v>142</v>
      </c>
      <c r="E162" s="153" t="s">
        <v>228</v>
      </c>
      <c r="F162" s="231" t="s">
        <v>229</v>
      </c>
      <c r="G162" s="231"/>
      <c r="H162" s="231"/>
      <c r="I162" s="231"/>
      <c r="J162" s="154" t="s">
        <v>230</v>
      </c>
      <c r="K162" s="156">
        <v>0</v>
      </c>
      <c r="L162" s="234">
        <v>0</v>
      </c>
      <c r="M162" s="234"/>
      <c r="N162" s="230">
        <f>ROUND(L162*K162,2)</f>
        <v>0</v>
      </c>
      <c r="O162" s="230"/>
      <c r="P162" s="230"/>
      <c r="Q162" s="230"/>
      <c r="R162" s="126"/>
      <c r="T162" s="157" t="s">
        <v>5</v>
      </c>
      <c r="U162" s="43" t="s">
        <v>40</v>
      </c>
      <c r="V162" s="35"/>
      <c r="W162" s="158">
        <f>V162*K162</f>
        <v>0</v>
      </c>
      <c r="X162" s="158">
        <v>0</v>
      </c>
      <c r="Y162" s="158">
        <f>X162*K162</f>
        <v>0</v>
      </c>
      <c r="Z162" s="158">
        <v>0</v>
      </c>
      <c r="AA162" s="159">
        <f>Z162*K162</f>
        <v>0</v>
      </c>
      <c r="AR162" s="18" t="s">
        <v>204</v>
      </c>
      <c r="AT162" s="18" t="s">
        <v>142</v>
      </c>
      <c r="AU162" s="18" t="s">
        <v>121</v>
      </c>
      <c r="AY162" s="18" t="s">
        <v>141</v>
      </c>
      <c r="BE162" s="100">
        <f>IF(U162="základná",N162,0)</f>
        <v>0</v>
      </c>
      <c r="BF162" s="100">
        <f>IF(U162="znížená",N162,0)</f>
        <v>0</v>
      </c>
      <c r="BG162" s="100">
        <f>IF(U162="zákl. prenesená",N162,0)</f>
        <v>0</v>
      </c>
      <c r="BH162" s="100">
        <f>IF(U162="zníž. prenesená",N162,0)</f>
        <v>0</v>
      </c>
      <c r="BI162" s="100">
        <f>IF(U162="nulová",N162,0)</f>
        <v>0</v>
      </c>
      <c r="BJ162" s="18" t="s">
        <v>121</v>
      </c>
      <c r="BK162" s="100">
        <f>ROUND(L162*K162,2)</f>
        <v>0</v>
      </c>
      <c r="BL162" s="18" t="s">
        <v>204</v>
      </c>
      <c r="BM162" s="18" t="s">
        <v>231</v>
      </c>
    </row>
    <row r="163" spans="2:65" s="9" customFormat="1" ht="29.85" customHeight="1">
      <c r="B163" s="141"/>
      <c r="C163" s="142"/>
      <c r="D163" s="151" t="s">
        <v>109</v>
      </c>
      <c r="E163" s="151"/>
      <c r="F163" s="151"/>
      <c r="G163" s="151"/>
      <c r="H163" s="151"/>
      <c r="I163" s="151"/>
      <c r="J163" s="151"/>
      <c r="K163" s="151"/>
      <c r="L163" s="151"/>
      <c r="M163" s="151"/>
      <c r="N163" s="232">
        <f>BK163</f>
        <v>0</v>
      </c>
      <c r="O163" s="233"/>
      <c r="P163" s="233"/>
      <c r="Q163" s="233"/>
      <c r="R163" s="144"/>
      <c r="T163" s="145"/>
      <c r="U163" s="142"/>
      <c r="V163" s="142"/>
      <c r="W163" s="146">
        <f>SUM(W164:W179)</f>
        <v>0</v>
      </c>
      <c r="X163" s="142"/>
      <c r="Y163" s="146">
        <f>SUM(Y164:Y179)</f>
        <v>21.203024500000005</v>
      </c>
      <c r="Z163" s="142"/>
      <c r="AA163" s="147">
        <f>SUM(AA164:AA179)</f>
        <v>9.8683200000000006</v>
      </c>
      <c r="AR163" s="148" t="s">
        <v>121</v>
      </c>
      <c r="AT163" s="149" t="s">
        <v>71</v>
      </c>
      <c r="AU163" s="149" t="s">
        <v>78</v>
      </c>
      <c r="AY163" s="148" t="s">
        <v>141</v>
      </c>
      <c r="BK163" s="150">
        <f>SUM(BK164:BK179)</f>
        <v>0</v>
      </c>
    </row>
    <row r="164" spans="2:65" s="1" customFormat="1" ht="38.25" customHeight="1">
      <c r="B164" s="123"/>
      <c r="C164" s="152" t="s">
        <v>232</v>
      </c>
      <c r="D164" s="152" t="s">
        <v>142</v>
      </c>
      <c r="E164" s="153" t="s">
        <v>233</v>
      </c>
      <c r="F164" s="231" t="s">
        <v>234</v>
      </c>
      <c r="G164" s="231"/>
      <c r="H164" s="231"/>
      <c r="I164" s="231"/>
      <c r="J164" s="154" t="s">
        <v>145</v>
      </c>
      <c r="K164" s="155">
        <v>704.88</v>
      </c>
      <c r="L164" s="234">
        <v>0</v>
      </c>
      <c r="M164" s="234"/>
      <c r="N164" s="230">
        <f t="shared" ref="N164:N179" si="15">ROUND(L164*K164,2)</f>
        <v>0</v>
      </c>
      <c r="O164" s="230"/>
      <c r="P164" s="230"/>
      <c r="Q164" s="230"/>
      <c r="R164" s="126"/>
      <c r="T164" s="157" t="s">
        <v>5</v>
      </c>
      <c r="U164" s="43" t="s">
        <v>40</v>
      </c>
      <c r="V164" s="35"/>
      <c r="W164" s="158">
        <f t="shared" ref="W164:W179" si="16">V164*K164</f>
        <v>0</v>
      </c>
      <c r="X164" s="158">
        <v>0</v>
      </c>
      <c r="Y164" s="158">
        <f t="shared" ref="Y164:Y179" si="17">X164*K164</f>
        <v>0</v>
      </c>
      <c r="Z164" s="158">
        <v>1.4E-2</v>
      </c>
      <c r="AA164" s="159">
        <f t="shared" ref="AA164:AA179" si="18">Z164*K164</f>
        <v>9.8683200000000006</v>
      </c>
      <c r="AR164" s="18" t="s">
        <v>204</v>
      </c>
      <c r="AT164" s="18" t="s">
        <v>142</v>
      </c>
      <c r="AU164" s="18" t="s">
        <v>121</v>
      </c>
      <c r="AY164" s="18" t="s">
        <v>141</v>
      </c>
      <c r="BE164" s="100">
        <f t="shared" ref="BE164:BE179" si="19">IF(U164="základná",N164,0)</f>
        <v>0</v>
      </c>
      <c r="BF164" s="100">
        <f t="shared" ref="BF164:BF179" si="20">IF(U164="znížená",N164,0)</f>
        <v>0</v>
      </c>
      <c r="BG164" s="100">
        <f t="shared" ref="BG164:BG179" si="21">IF(U164="zákl. prenesená",N164,0)</f>
        <v>0</v>
      </c>
      <c r="BH164" s="100">
        <f t="shared" ref="BH164:BH179" si="22">IF(U164="zníž. prenesená",N164,0)</f>
        <v>0</v>
      </c>
      <c r="BI164" s="100">
        <f t="shared" ref="BI164:BI179" si="23">IF(U164="nulová",N164,0)</f>
        <v>0</v>
      </c>
      <c r="BJ164" s="18" t="s">
        <v>121</v>
      </c>
      <c r="BK164" s="100">
        <f t="shared" ref="BK164:BK179" si="24">ROUND(L164*K164,2)</f>
        <v>0</v>
      </c>
      <c r="BL164" s="18" t="s">
        <v>204</v>
      </c>
      <c r="BM164" s="18" t="s">
        <v>235</v>
      </c>
    </row>
    <row r="165" spans="2:65" s="1" customFormat="1" ht="38.25" customHeight="1">
      <c r="B165" s="123"/>
      <c r="C165" s="152" t="s">
        <v>236</v>
      </c>
      <c r="D165" s="152" t="s">
        <v>142</v>
      </c>
      <c r="E165" s="153" t="s">
        <v>237</v>
      </c>
      <c r="F165" s="231" t="s">
        <v>238</v>
      </c>
      <c r="G165" s="231"/>
      <c r="H165" s="231"/>
      <c r="I165" s="231"/>
      <c r="J165" s="154" t="s">
        <v>145</v>
      </c>
      <c r="K165" s="155">
        <v>312</v>
      </c>
      <c r="L165" s="234">
        <v>0</v>
      </c>
      <c r="M165" s="234"/>
      <c r="N165" s="230">
        <f t="shared" si="15"/>
        <v>0</v>
      </c>
      <c r="O165" s="230"/>
      <c r="P165" s="230"/>
      <c r="Q165" s="230"/>
      <c r="R165" s="126"/>
      <c r="T165" s="157" t="s">
        <v>5</v>
      </c>
      <c r="U165" s="43" t="s">
        <v>40</v>
      </c>
      <c r="V165" s="35"/>
      <c r="W165" s="158">
        <f t="shared" si="16"/>
        <v>0</v>
      </c>
      <c r="X165" s="158">
        <v>2.5999999999999998E-4</v>
      </c>
      <c r="Y165" s="158">
        <f t="shared" si="17"/>
        <v>8.1119999999999998E-2</v>
      </c>
      <c r="Z165" s="158">
        <v>0</v>
      </c>
      <c r="AA165" s="159">
        <f t="shared" si="18"/>
        <v>0</v>
      </c>
      <c r="AR165" s="18" t="s">
        <v>204</v>
      </c>
      <c r="AT165" s="18" t="s">
        <v>142</v>
      </c>
      <c r="AU165" s="18" t="s">
        <v>121</v>
      </c>
      <c r="AY165" s="18" t="s">
        <v>141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8" t="s">
        <v>121</v>
      </c>
      <c r="BK165" s="100">
        <f t="shared" si="24"/>
        <v>0</v>
      </c>
      <c r="BL165" s="18" t="s">
        <v>204</v>
      </c>
      <c r="BM165" s="18" t="s">
        <v>239</v>
      </c>
    </row>
    <row r="166" spans="2:65" s="1" customFormat="1" ht="16.5" customHeight="1">
      <c r="B166" s="123"/>
      <c r="C166" s="160" t="s">
        <v>240</v>
      </c>
      <c r="D166" s="160" t="s">
        <v>213</v>
      </c>
      <c r="E166" s="161" t="s">
        <v>241</v>
      </c>
      <c r="F166" s="236" t="s">
        <v>242</v>
      </c>
      <c r="G166" s="236"/>
      <c r="H166" s="236"/>
      <c r="I166" s="236"/>
      <c r="J166" s="162" t="s">
        <v>243</v>
      </c>
      <c r="K166" s="163">
        <v>3.8439999999999999</v>
      </c>
      <c r="L166" s="237">
        <v>0</v>
      </c>
      <c r="M166" s="237"/>
      <c r="N166" s="235">
        <f t="shared" si="15"/>
        <v>0</v>
      </c>
      <c r="O166" s="230"/>
      <c r="P166" s="230"/>
      <c r="Q166" s="230"/>
      <c r="R166" s="126"/>
      <c r="T166" s="157" t="s">
        <v>5</v>
      </c>
      <c r="U166" s="43" t="s">
        <v>40</v>
      </c>
      <c r="V166" s="35"/>
      <c r="W166" s="158">
        <f t="shared" si="16"/>
        <v>0</v>
      </c>
      <c r="X166" s="158">
        <v>0.55000000000000004</v>
      </c>
      <c r="Y166" s="158">
        <f t="shared" si="17"/>
        <v>2.1142000000000003</v>
      </c>
      <c r="Z166" s="158">
        <v>0</v>
      </c>
      <c r="AA166" s="159">
        <f t="shared" si="18"/>
        <v>0</v>
      </c>
      <c r="AR166" s="18" t="s">
        <v>215</v>
      </c>
      <c r="AT166" s="18" t="s">
        <v>213</v>
      </c>
      <c r="AU166" s="18" t="s">
        <v>121</v>
      </c>
      <c r="AY166" s="18" t="s">
        <v>141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8" t="s">
        <v>121</v>
      </c>
      <c r="BK166" s="100">
        <f t="shared" si="24"/>
        <v>0</v>
      </c>
      <c r="BL166" s="18" t="s">
        <v>204</v>
      </c>
      <c r="BM166" s="18" t="s">
        <v>244</v>
      </c>
    </row>
    <row r="167" spans="2:65" s="1" customFormat="1" ht="38.25" customHeight="1">
      <c r="B167" s="123"/>
      <c r="C167" s="152" t="s">
        <v>245</v>
      </c>
      <c r="D167" s="152" t="s">
        <v>142</v>
      </c>
      <c r="E167" s="153" t="s">
        <v>246</v>
      </c>
      <c r="F167" s="231" t="s">
        <v>247</v>
      </c>
      <c r="G167" s="231"/>
      <c r="H167" s="231"/>
      <c r="I167" s="231"/>
      <c r="J167" s="154" t="s">
        <v>145</v>
      </c>
      <c r="K167" s="155">
        <v>124.8</v>
      </c>
      <c r="L167" s="234">
        <v>0</v>
      </c>
      <c r="M167" s="234"/>
      <c r="N167" s="230">
        <f t="shared" si="15"/>
        <v>0</v>
      </c>
      <c r="O167" s="230"/>
      <c r="P167" s="230"/>
      <c r="Q167" s="230"/>
      <c r="R167" s="126"/>
      <c r="T167" s="157" t="s">
        <v>5</v>
      </c>
      <c r="U167" s="43" t="s">
        <v>40</v>
      </c>
      <c r="V167" s="35"/>
      <c r="W167" s="158">
        <f t="shared" si="16"/>
        <v>0</v>
      </c>
      <c r="X167" s="158">
        <v>2.5999999999999998E-4</v>
      </c>
      <c r="Y167" s="158">
        <f t="shared" si="17"/>
        <v>3.2447999999999998E-2</v>
      </c>
      <c r="Z167" s="158">
        <v>0</v>
      </c>
      <c r="AA167" s="159">
        <f t="shared" si="18"/>
        <v>0</v>
      </c>
      <c r="AR167" s="18" t="s">
        <v>204</v>
      </c>
      <c r="AT167" s="18" t="s">
        <v>142</v>
      </c>
      <c r="AU167" s="18" t="s">
        <v>121</v>
      </c>
      <c r="AY167" s="18" t="s">
        <v>141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8" t="s">
        <v>121</v>
      </c>
      <c r="BK167" s="100">
        <f t="shared" si="24"/>
        <v>0</v>
      </c>
      <c r="BL167" s="18" t="s">
        <v>204</v>
      </c>
      <c r="BM167" s="18" t="s">
        <v>248</v>
      </c>
    </row>
    <row r="168" spans="2:65" s="1" customFormat="1" ht="16.5" customHeight="1">
      <c r="B168" s="123"/>
      <c r="C168" s="160" t="s">
        <v>249</v>
      </c>
      <c r="D168" s="160" t="s">
        <v>213</v>
      </c>
      <c r="E168" s="161" t="s">
        <v>250</v>
      </c>
      <c r="F168" s="236" t="s">
        <v>242</v>
      </c>
      <c r="G168" s="236"/>
      <c r="H168" s="236"/>
      <c r="I168" s="236"/>
      <c r="J168" s="162" t="s">
        <v>243</v>
      </c>
      <c r="K168" s="163">
        <v>2.306</v>
      </c>
      <c r="L168" s="237">
        <v>0</v>
      </c>
      <c r="M168" s="237"/>
      <c r="N168" s="235">
        <f t="shared" si="15"/>
        <v>0</v>
      </c>
      <c r="O168" s="230"/>
      <c r="P168" s="230"/>
      <c r="Q168" s="230"/>
      <c r="R168" s="126"/>
      <c r="T168" s="157" t="s">
        <v>5</v>
      </c>
      <c r="U168" s="43" t="s">
        <v>40</v>
      </c>
      <c r="V168" s="35"/>
      <c r="W168" s="158">
        <f t="shared" si="16"/>
        <v>0</v>
      </c>
      <c r="X168" s="158">
        <v>0.55000000000000004</v>
      </c>
      <c r="Y168" s="158">
        <f t="shared" si="17"/>
        <v>1.2683000000000002</v>
      </c>
      <c r="Z168" s="158">
        <v>0</v>
      </c>
      <c r="AA168" s="159">
        <f t="shared" si="18"/>
        <v>0</v>
      </c>
      <c r="AR168" s="18" t="s">
        <v>215</v>
      </c>
      <c r="AT168" s="18" t="s">
        <v>213</v>
      </c>
      <c r="AU168" s="18" t="s">
        <v>121</v>
      </c>
      <c r="AY168" s="18" t="s">
        <v>141</v>
      </c>
      <c r="BE168" s="100">
        <f t="shared" si="19"/>
        <v>0</v>
      </c>
      <c r="BF168" s="100">
        <f t="shared" si="20"/>
        <v>0</v>
      </c>
      <c r="BG168" s="100">
        <f t="shared" si="21"/>
        <v>0</v>
      </c>
      <c r="BH168" s="100">
        <f t="shared" si="22"/>
        <v>0</v>
      </c>
      <c r="BI168" s="100">
        <f t="shared" si="23"/>
        <v>0</v>
      </c>
      <c r="BJ168" s="18" t="s">
        <v>121</v>
      </c>
      <c r="BK168" s="100">
        <f t="shared" si="24"/>
        <v>0</v>
      </c>
      <c r="BL168" s="18" t="s">
        <v>204</v>
      </c>
      <c r="BM168" s="18" t="s">
        <v>251</v>
      </c>
    </row>
    <row r="169" spans="2:65" s="1" customFormat="1" ht="38.25" customHeight="1">
      <c r="B169" s="123"/>
      <c r="C169" s="152" t="s">
        <v>252</v>
      </c>
      <c r="D169" s="152" t="s">
        <v>142</v>
      </c>
      <c r="E169" s="153" t="s">
        <v>253</v>
      </c>
      <c r="F169" s="231" t="s">
        <v>254</v>
      </c>
      <c r="G169" s="231"/>
      <c r="H169" s="231"/>
      <c r="I169" s="231"/>
      <c r="J169" s="154" t="s">
        <v>145</v>
      </c>
      <c r="K169" s="155">
        <v>204</v>
      </c>
      <c r="L169" s="234">
        <v>0</v>
      </c>
      <c r="M169" s="234"/>
      <c r="N169" s="230">
        <f t="shared" si="15"/>
        <v>0</v>
      </c>
      <c r="O169" s="230"/>
      <c r="P169" s="230"/>
      <c r="Q169" s="230"/>
      <c r="R169" s="126"/>
      <c r="T169" s="157" t="s">
        <v>5</v>
      </c>
      <c r="U169" s="43" t="s">
        <v>40</v>
      </c>
      <c r="V169" s="35"/>
      <c r="W169" s="158">
        <f t="shared" si="16"/>
        <v>0</v>
      </c>
      <c r="X169" s="158">
        <v>2.5999999999999998E-4</v>
      </c>
      <c r="Y169" s="158">
        <f t="shared" si="17"/>
        <v>5.3039999999999997E-2</v>
      </c>
      <c r="Z169" s="158">
        <v>0</v>
      </c>
      <c r="AA169" s="159">
        <f t="shared" si="18"/>
        <v>0</v>
      </c>
      <c r="AR169" s="18" t="s">
        <v>204</v>
      </c>
      <c r="AT169" s="18" t="s">
        <v>142</v>
      </c>
      <c r="AU169" s="18" t="s">
        <v>121</v>
      </c>
      <c r="AY169" s="18" t="s">
        <v>141</v>
      </c>
      <c r="BE169" s="100">
        <f t="shared" si="19"/>
        <v>0</v>
      </c>
      <c r="BF169" s="100">
        <f t="shared" si="20"/>
        <v>0</v>
      </c>
      <c r="BG169" s="100">
        <f t="shared" si="21"/>
        <v>0</v>
      </c>
      <c r="BH169" s="100">
        <f t="shared" si="22"/>
        <v>0</v>
      </c>
      <c r="BI169" s="100">
        <f t="shared" si="23"/>
        <v>0</v>
      </c>
      <c r="BJ169" s="18" t="s">
        <v>121</v>
      </c>
      <c r="BK169" s="100">
        <f t="shared" si="24"/>
        <v>0</v>
      </c>
      <c r="BL169" s="18" t="s">
        <v>204</v>
      </c>
      <c r="BM169" s="18" t="s">
        <v>255</v>
      </c>
    </row>
    <row r="170" spans="2:65" s="1" customFormat="1" ht="16.5" customHeight="1">
      <c r="B170" s="123"/>
      <c r="C170" s="160" t="s">
        <v>256</v>
      </c>
      <c r="D170" s="160" t="s">
        <v>213</v>
      </c>
      <c r="E170" s="161" t="s">
        <v>257</v>
      </c>
      <c r="F170" s="236" t="s">
        <v>242</v>
      </c>
      <c r="G170" s="236"/>
      <c r="H170" s="236"/>
      <c r="I170" s="236"/>
      <c r="J170" s="162" t="s">
        <v>243</v>
      </c>
      <c r="K170" s="163">
        <v>5.6550000000000002</v>
      </c>
      <c r="L170" s="237">
        <v>0</v>
      </c>
      <c r="M170" s="237"/>
      <c r="N170" s="235">
        <f t="shared" si="15"/>
        <v>0</v>
      </c>
      <c r="O170" s="230"/>
      <c r="P170" s="230"/>
      <c r="Q170" s="230"/>
      <c r="R170" s="126"/>
      <c r="T170" s="157" t="s">
        <v>5</v>
      </c>
      <c r="U170" s="43" t="s">
        <v>40</v>
      </c>
      <c r="V170" s="35"/>
      <c r="W170" s="158">
        <f t="shared" si="16"/>
        <v>0</v>
      </c>
      <c r="X170" s="158">
        <v>0.55000000000000004</v>
      </c>
      <c r="Y170" s="158">
        <f t="shared" si="17"/>
        <v>3.1102500000000002</v>
      </c>
      <c r="Z170" s="158">
        <v>0</v>
      </c>
      <c r="AA170" s="159">
        <f t="shared" si="18"/>
        <v>0</v>
      </c>
      <c r="AR170" s="18" t="s">
        <v>215</v>
      </c>
      <c r="AT170" s="18" t="s">
        <v>213</v>
      </c>
      <c r="AU170" s="18" t="s">
        <v>121</v>
      </c>
      <c r="AY170" s="18" t="s">
        <v>141</v>
      </c>
      <c r="BE170" s="100">
        <f t="shared" si="19"/>
        <v>0</v>
      </c>
      <c r="BF170" s="100">
        <f t="shared" si="20"/>
        <v>0</v>
      </c>
      <c r="BG170" s="100">
        <f t="shared" si="21"/>
        <v>0</v>
      </c>
      <c r="BH170" s="100">
        <f t="shared" si="22"/>
        <v>0</v>
      </c>
      <c r="BI170" s="100">
        <f t="shared" si="23"/>
        <v>0</v>
      </c>
      <c r="BJ170" s="18" t="s">
        <v>121</v>
      </c>
      <c r="BK170" s="100">
        <f t="shared" si="24"/>
        <v>0</v>
      </c>
      <c r="BL170" s="18" t="s">
        <v>204</v>
      </c>
      <c r="BM170" s="18" t="s">
        <v>258</v>
      </c>
    </row>
    <row r="171" spans="2:65" s="1" customFormat="1" ht="38.25" customHeight="1">
      <c r="B171" s="123"/>
      <c r="C171" s="152" t="s">
        <v>259</v>
      </c>
      <c r="D171" s="152" t="s">
        <v>142</v>
      </c>
      <c r="E171" s="153" t="s">
        <v>260</v>
      </c>
      <c r="F171" s="231" t="s">
        <v>261</v>
      </c>
      <c r="G171" s="231"/>
      <c r="H171" s="231"/>
      <c r="I171" s="231"/>
      <c r="J171" s="154" t="s">
        <v>150</v>
      </c>
      <c r="K171" s="155">
        <v>306</v>
      </c>
      <c r="L171" s="234">
        <v>0</v>
      </c>
      <c r="M171" s="234"/>
      <c r="N171" s="230">
        <f t="shared" si="15"/>
        <v>0</v>
      </c>
      <c r="O171" s="230"/>
      <c r="P171" s="230"/>
      <c r="Q171" s="230"/>
      <c r="R171" s="126"/>
      <c r="T171" s="157" t="s">
        <v>5</v>
      </c>
      <c r="U171" s="43" t="s">
        <v>40</v>
      </c>
      <c r="V171" s="35"/>
      <c r="W171" s="158">
        <f t="shared" si="16"/>
        <v>0</v>
      </c>
      <c r="X171" s="158">
        <v>0</v>
      </c>
      <c r="Y171" s="158">
        <f t="shared" si="17"/>
        <v>0</v>
      </c>
      <c r="Z171" s="158">
        <v>0</v>
      </c>
      <c r="AA171" s="159">
        <f t="shared" si="18"/>
        <v>0</v>
      </c>
      <c r="AR171" s="18" t="s">
        <v>204</v>
      </c>
      <c r="AT171" s="18" t="s">
        <v>142</v>
      </c>
      <c r="AU171" s="18" t="s">
        <v>121</v>
      </c>
      <c r="AY171" s="18" t="s">
        <v>141</v>
      </c>
      <c r="BE171" s="100">
        <f t="shared" si="19"/>
        <v>0</v>
      </c>
      <c r="BF171" s="100">
        <f t="shared" si="20"/>
        <v>0</v>
      </c>
      <c r="BG171" s="100">
        <f t="shared" si="21"/>
        <v>0</v>
      </c>
      <c r="BH171" s="100">
        <f t="shared" si="22"/>
        <v>0</v>
      </c>
      <c r="BI171" s="100">
        <f t="shared" si="23"/>
        <v>0</v>
      </c>
      <c r="BJ171" s="18" t="s">
        <v>121</v>
      </c>
      <c r="BK171" s="100">
        <f t="shared" si="24"/>
        <v>0</v>
      </c>
      <c r="BL171" s="18" t="s">
        <v>204</v>
      </c>
      <c r="BM171" s="18" t="s">
        <v>262</v>
      </c>
    </row>
    <row r="172" spans="2:65" s="1" customFormat="1" ht="16.5" customHeight="1">
      <c r="B172" s="123"/>
      <c r="C172" s="160" t="s">
        <v>263</v>
      </c>
      <c r="D172" s="160" t="s">
        <v>213</v>
      </c>
      <c r="E172" s="161" t="s">
        <v>264</v>
      </c>
      <c r="F172" s="236" t="s">
        <v>265</v>
      </c>
      <c r="G172" s="236"/>
      <c r="H172" s="236"/>
      <c r="I172" s="236"/>
      <c r="J172" s="162" t="s">
        <v>243</v>
      </c>
      <c r="K172" s="163">
        <v>4.2080000000000002</v>
      </c>
      <c r="L172" s="237">
        <v>0</v>
      </c>
      <c r="M172" s="237"/>
      <c r="N172" s="235">
        <f t="shared" si="15"/>
        <v>0</v>
      </c>
      <c r="O172" s="230"/>
      <c r="P172" s="230"/>
      <c r="Q172" s="230"/>
      <c r="R172" s="126"/>
      <c r="T172" s="157" t="s">
        <v>5</v>
      </c>
      <c r="U172" s="43" t="s">
        <v>40</v>
      </c>
      <c r="V172" s="35"/>
      <c r="W172" s="158">
        <f t="shared" si="16"/>
        <v>0</v>
      </c>
      <c r="X172" s="158">
        <v>0.55000000000000004</v>
      </c>
      <c r="Y172" s="158">
        <f t="shared" si="17"/>
        <v>2.3144000000000005</v>
      </c>
      <c r="Z172" s="158">
        <v>0</v>
      </c>
      <c r="AA172" s="159">
        <f t="shared" si="18"/>
        <v>0</v>
      </c>
      <c r="AR172" s="18" t="s">
        <v>215</v>
      </c>
      <c r="AT172" s="18" t="s">
        <v>213</v>
      </c>
      <c r="AU172" s="18" t="s">
        <v>121</v>
      </c>
      <c r="AY172" s="18" t="s">
        <v>141</v>
      </c>
      <c r="BE172" s="100">
        <f t="shared" si="19"/>
        <v>0</v>
      </c>
      <c r="BF172" s="100">
        <f t="shared" si="20"/>
        <v>0</v>
      </c>
      <c r="BG172" s="100">
        <f t="shared" si="21"/>
        <v>0</v>
      </c>
      <c r="BH172" s="100">
        <f t="shared" si="22"/>
        <v>0</v>
      </c>
      <c r="BI172" s="100">
        <f t="shared" si="23"/>
        <v>0</v>
      </c>
      <c r="BJ172" s="18" t="s">
        <v>121</v>
      </c>
      <c r="BK172" s="100">
        <f t="shared" si="24"/>
        <v>0</v>
      </c>
      <c r="BL172" s="18" t="s">
        <v>204</v>
      </c>
      <c r="BM172" s="18" t="s">
        <v>266</v>
      </c>
    </row>
    <row r="173" spans="2:65" s="1" customFormat="1" ht="25.5" customHeight="1">
      <c r="B173" s="123"/>
      <c r="C173" s="152" t="s">
        <v>215</v>
      </c>
      <c r="D173" s="152" t="s">
        <v>142</v>
      </c>
      <c r="E173" s="153" t="s">
        <v>267</v>
      </c>
      <c r="F173" s="231" t="s">
        <v>268</v>
      </c>
      <c r="G173" s="231"/>
      <c r="H173" s="231"/>
      <c r="I173" s="231"/>
      <c r="J173" s="154" t="s">
        <v>150</v>
      </c>
      <c r="K173" s="155">
        <v>11.22</v>
      </c>
      <c r="L173" s="234">
        <v>0</v>
      </c>
      <c r="M173" s="234"/>
      <c r="N173" s="230">
        <f t="shared" si="15"/>
        <v>0</v>
      </c>
      <c r="O173" s="230"/>
      <c r="P173" s="230"/>
      <c r="Q173" s="230"/>
      <c r="R173" s="126"/>
      <c r="T173" s="157" t="s">
        <v>5</v>
      </c>
      <c r="U173" s="43" t="s">
        <v>40</v>
      </c>
      <c r="V173" s="35"/>
      <c r="W173" s="158">
        <f t="shared" si="16"/>
        <v>0</v>
      </c>
      <c r="X173" s="158">
        <v>0</v>
      </c>
      <c r="Y173" s="158">
        <f t="shared" si="17"/>
        <v>0</v>
      </c>
      <c r="Z173" s="158">
        <v>0</v>
      </c>
      <c r="AA173" s="159">
        <f t="shared" si="18"/>
        <v>0</v>
      </c>
      <c r="AR173" s="18" t="s">
        <v>204</v>
      </c>
      <c r="AT173" s="18" t="s">
        <v>142</v>
      </c>
      <c r="AU173" s="18" t="s">
        <v>121</v>
      </c>
      <c r="AY173" s="18" t="s">
        <v>141</v>
      </c>
      <c r="BE173" s="100">
        <f t="shared" si="19"/>
        <v>0</v>
      </c>
      <c r="BF173" s="100">
        <f t="shared" si="20"/>
        <v>0</v>
      </c>
      <c r="BG173" s="100">
        <f t="shared" si="21"/>
        <v>0</v>
      </c>
      <c r="BH173" s="100">
        <f t="shared" si="22"/>
        <v>0</v>
      </c>
      <c r="BI173" s="100">
        <f t="shared" si="23"/>
        <v>0</v>
      </c>
      <c r="BJ173" s="18" t="s">
        <v>121</v>
      </c>
      <c r="BK173" s="100">
        <f t="shared" si="24"/>
        <v>0</v>
      </c>
      <c r="BL173" s="18" t="s">
        <v>204</v>
      </c>
      <c r="BM173" s="18" t="s">
        <v>269</v>
      </c>
    </row>
    <row r="174" spans="2:65" s="1" customFormat="1" ht="25.5" customHeight="1">
      <c r="B174" s="123"/>
      <c r="C174" s="152" t="s">
        <v>270</v>
      </c>
      <c r="D174" s="152" t="s">
        <v>142</v>
      </c>
      <c r="E174" s="153" t="s">
        <v>271</v>
      </c>
      <c r="F174" s="231" t="s">
        <v>272</v>
      </c>
      <c r="G174" s="231"/>
      <c r="H174" s="231"/>
      <c r="I174" s="231"/>
      <c r="J174" s="154" t="s">
        <v>150</v>
      </c>
      <c r="K174" s="155">
        <v>7.95</v>
      </c>
      <c r="L174" s="234">
        <v>0</v>
      </c>
      <c r="M174" s="234"/>
      <c r="N174" s="230">
        <f t="shared" si="15"/>
        <v>0</v>
      </c>
      <c r="O174" s="230"/>
      <c r="P174" s="230"/>
      <c r="Q174" s="230"/>
      <c r="R174" s="126"/>
      <c r="T174" s="157" t="s">
        <v>5</v>
      </c>
      <c r="U174" s="43" t="s">
        <v>40</v>
      </c>
      <c r="V174" s="35"/>
      <c r="W174" s="158">
        <f t="shared" si="16"/>
        <v>0</v>
      </c>
      <c r="X174" s="158">
        <v>2.4199999999999998E-3</v>
      </c>
      <c r="Y174" s="158">
        <f t="shared" si="17"/>
        <v>1.9238999999999999E-2</v>
      </c>
      <c r="Z174" s="158">
        <v>0</v>
      </c>
      <c r="AA174" s="159">
        <f t="shared" si="18"/>
        <v>0</v>
      </c>
      <c r="AR174" s="18" t="s">
        <v>204</v>
      </c>
      <c r="AT174" s="18" t="s">
        <v>142</v>
      </c>
      <c r="AU174" s="18" t="s">
        <v>121</v>
      </c>
      <c r="AY174" s="18" t="s">
        <v>141</v>
      </c>
      <c r="BE174" s="100">
        <f t="shared" si="19"/>
        <v>0</v>
      </c>
      <c r="BF174" s="100">
        <f t="shared" si="20"/>
        <v>0</v>
      </c>
      <c r="BG174" s="100">
        <f t="shared" si="21"/>
        <v>0</v>
      </c>
      <c r="BH174" s="100">
        <f t="shared" si="22"/>
        <v>0</v>
      </c>
      <c r="BI174" s="100">
        <f t="shared" si="23"/>
        <v>0</v>
      </c>
      <c r="BJ174" s="18" t="s">
        <v>121</v>
      </c>
      <c r="BK174" s="100">
        <f t="shared" si="24"/>
        <v>0</v>
      </c>
      <c r="BL174" s="18" t="s">
        <v>204</v>
      </c>
      <c r="BM174" s="18" t="s">
        <v>273</v>
      </c>
    </row>
    <row r="175" spans="2:65" s="1" customFormat="1" ht="16.5" customHeight="1">
      <c r="B175" s="123"/>
      <c r="C175" s="160" t="s">
        <v>274</v>
      </c>
      <c r="D175" s="160" t="s">
        <v>213</v>
      </c>
      <c r="E175" s="161" t="s">
        <v>275</v>
      </c>
      <c r="F175" s="236" t="s">
        <v>276</v>
      </c>
      <c r="G175" s="236"/>
      <c r="H175" s="236"/>
      <c r="I175" s="236"/>
      <c r="J175" s="162" t="s">
        <v>150</v>
      </c>
      <c r="K175" s="163">
        <v>21.053999999999998</v>
      </c>
      <c r="L175" s="237">
        <v>0</v>
      </c>
      <c r="M175" s="237"/>
      <c r="N175" s="235">
        <f t="shared" si="15"/>
        <v>0</v>
      </c>
      <c r="O175" s="230"/>
      <c r="P175" s="230"/>
      <c r="Q175" s="230"/>
      <c r="R175" s="126"/>
      <c r="T175" s="157" t="s">
        <v>5</v>
      </c>
      <c r="U175" s="43" t="s">
        <v>40</v>
      </c>
      <c r="V175" s="35"/>
      <c r="W175" s="158">
        <f t="shared" si="16"/>
        <v>0</v>
      </c>
      <c r="X175" s="158">
        <v>0.55000000000000004</v>
      </c>
      <c r="Y175" s="158">
        <f t="shared" si="17"/>
        <v>11.579700000000001</v>
      </c>
      <c r="Z175" s="158">
        <v>0</v>
      </c>
      <c r="AA175" s="159">
        <f t="shared" si="18"/>
        <v>0</v>
      </c>
      <c r="AR175" s="18" t="s">
        <v>215</v>
      </c>
      <c r="AT175" s="18" t="s">
        <v>213</v>
      </c>
      <c r="AU175" s="18" t="s">
        <v>121</v>
      </c>
      <c r="AY175" s="18" t="s">
        <v>141</v>
      </c>
      <c r="BE175" s="100">
        <f t="shared" si="19"/>
        <v>0</v>
      </c>
      <c r="BF175" s="100">
        <f t="shared" si="20"/>
        <v>0</v>
      </c>
      <c r="BG175" s="100">
        <f t="shared" si="21"/>
        <v>0</v>
      </c>
      <c r="BH175" s="100">
        <f t="shared" si="22"/>
        <v>0</v>
      </c>
      <c r="BI175" s="100">
        <f t="shared" si="23"/>
        <v>0</v>
      </c>
      <c r="BJ175" s="18" t="s">
        <v>121</v>
      </c>
      <c r="BK175" s="100">
        <f t="shared" si="24"/>
        <v>0</v>
      </c>
      <c r="BL175" s="18" t="s">
        <v>204</v>
      </c>
      <c r="BM175" s="18" t="s">
        <v>277</v>
      </c>
    </row>
    <row r="176" spans="2:65" s="1" customFormat="1" ht="16.5" customHeight="1">
      <c r="B176" s="123"/>
      <c r="C176" s="152" t="s">
        <v>278</v>
      </c>
      <c r="D176" s="152" t="s">
        <v>142</v>
      </c>
      <c r="E176" s="153" t="s">
        <v>279</v>
      </c>
      <c r="F176" s="231" t="s">
        <v>280</v>
      </c>
      <c r="G176" s="231"/>
      <c r="H176" s="231"/>
      <c r="I176" s="231"/>
      <c r="J176" s="154" t="s">
        <v>145</v>
      </c>
      <c r="K176" s="155">
        <v>312</v>
      </c>
      <c r="L176" s="234">
        <v>0</v>
      </c>
      <c r="M176" s="234"/>
      <c r="N176" s="230">
        <f t="shared" si="15"/>
        <v>0</v>
      </c>
      <c r="O176" s="230"/>
      <c r="P176" s="230"/>
      <c r="Q176" s="230"/>
      <c r="R176" s="126"/>
      <c r="T176" s="157" t="s">
        <v>5</v>
      </c>
      <c r="U176" s="43" t="s">
        <v>40</v>
      </c>
      <c r="V176" s="35"/>
      <c r="W176" s="158">
        <f t="shared" si="16"/>
        <v>0</v>
      </c>
      <c r="X176" s="158">
        <v>0</v>
      </c>
      <c r="Y176" s="158">
        <f t="shared" si="17"/>
        <v>0</v>
      </c>
      <c r="Z176" s="158">
        <v>0</v>
      </c>
      <c r="AA176" s="159">
        <f t="shared" si="18"/>
        <v>0</v>
      </c>
      <c r="AR176" s="18" t="s">
        <v>204</v>
      </c>
      <c r="AT176" s="18" t="s">
        <v>142</v>
      </c>
      <c r="AU176" s="18" t="s">
        <v>121</v>
      </c>
      <c r="AY176" s="18" t="s">
        <v>141</v>
      </c>
      <c r="BE176" s="100">
        <f t="shared" si="19"/>
        <v>0</v>
      </c>
      <c r="BF176" s="100">
        <f t="shared" si="20"/>
        <v>0</v>
      </c>
      <c r="BG176" s="100">
        <f t="shared" si="21"/>
        <v>0</v>
      </c>
      <c r="BH176" s="100">
        <f t="shared" si="22"/>
        <v>0</v>
      </c>
      <c r="BI176" s="100">
        <f t="shared" si="23"/>
        <v>0</v>
      </c>
      <c r="BJ176" s="18" t="s">
        <v>121</v>
      </c>
      <c r="BK176" s="100">
        <f t="shared" si="24"/>
        <v>0</v>
      </c>
      <c r="BL176" s="18" t="s">
        <v>204</v>
      </c>
      <c r="BM176" s="18" t="s">
        <v>281</v>
      </c>
    </row>
    <row r="177" spans="2:65" s="1" customFormat="1" ht="25.5" customHeight="1">
      <c r="B177" s="123"/>
      <c r="C177" s="160" t="s">
        <v>282</v>
      </c>
      <c r="D177" s="160" t="s">
        <v>213</v>
      </c>
      <c r="E177" s="161" t="s">
        <v>283</v>
      </c>
      <c r="F177" s="236" t="s">
        <v>284</v>
      </c>
      <c r="G177" s="236"/>
      <c r="H177" s="236"/>
      <c r="I177" s="236"/>
      <c r="J177" s="162" t="s">
        <v>243</v>
      </c>
      <c r="K177" s="163">
        <v>0.51500000000000001</v>
      </c>
      <c r="L177" s="237">
        <v>0</v>
      </c>
      <c r="M177" s="237"/>
      <c r="N177" s="235">
        <f t="shared" si="15"/>
        <v>0</v>
      </c>
      <c r="O177" s="230"/>
      <c r="P177" s="230"/>
      <c r="Q177" s="230"/>
      <c r="R177" s="126"/>
      <c r="T177" s="157" t="s">
        <v>5</v>
      </c>
      <c r="U177" s="43" t="s">
        <v>40</v>
      </c>
      <c r="V177" s="35"/>
      <c r="W177" s="158">
        <f t="shared" si="16"/>
        <v>0</v>
      </c>
      <c r="X177" s="158">
        <v>0.55000000000000004</v>
      </c>
      <c r="Y177" s="158">
        <f t="shared" si="17"/>
        <v>0.28325000000000006</v>
      </c>
      <c r="Z177" s="158">
        <v>0</v>
      </c>
      <c r="AA177" s="159">
        <f t="shared" si="18"/>
        <v>0</v>
      </c>
      <c r="AR177" s="18" t="s">
        <v>215</v>
      </c>
      <c r="AT177" s="18" t="s">
        <v>213</v>
      </c>
      <c r="AU177" s="18" t="s">
        <v>121</v>
      </c>
      <c r="AY177" s="18" t="s">
        <v>141</v>
      </c>
      <c r="BE177" s="100">
        <f t="shared" si="19"/>
        <v>0</v>
      </c>
      <c r="BF177" s="100">
        <f t="shared" si="20"/>
        <v>0</v>
      </c>
      <c r="BG177" s="100">
        <f t="shared" si="21"/>
        <v>0</v>
      </c>
      <c r="BH177" s="100">
        <f t="shared" si="22"/>
        <v>0</v>
      </c>
      <c r="BI177" s="100">
        <f t="shared" si="23"/>
        <v>0</v>
      </c>
      <c r="BJ177" s="18" t="s">
        <v>121</v>
      </c>
      <c r="BK177" s="100">
        <f t="shared" si="24"/>
        <v>0</v>
      </c>
      <c r="BL177" s="18" t="s">
        <v>204</v>
      </c>
      <c r="BM177" s="18" t="s">
        <v>285</v>
      </c>
    </row>
    <row r="178" spans="2:65" s="1" customFormat="1" ht="51" customHeight="1">
      <c r="B178" s="123"/>
      <c r="C178" s="152" t="s">
        <v>286</v>
      </c>
      <c r="D178" s="152" t="s">
        <v>142</v>
      </c>
      <c r="E178" s="153" t="s">
        <v>287</v>
      </c>
      <c r="F178" s="231" t="s">
        <v>288</v>
      </c>
      <c r="G178" s="231"/>
      <c r="H178" s="231"/>
      <c r="I178" s="231"/>
      <c r="J178" s="154" t="s">
        <v>243</v>
      </c>
      <c r="K178" s="155">
        <v>15.025</v>
      </c>
      <c r="L178" s="234">
        <v>0</v>
      </c>
      <c r="M178" s="234"/>
      <c r="N178" s="230">
        <f t="shared" si="15"/>
        <v>0</v>
      </c>
      <c r="O178" s="230"/>
      <c r="P178" s="230"/>
      <c r="Q178" s="230"/>
      <c r="R178" s="126"/>
      <c r="T178" s="157" t="s">
        <v>5</v>
      </c>
      <c r="U178" s="43" t="s">
        <v>40</v>
      </c>
      <c r="V178" s="35"/>
      <c r="W178" s="158">
        <f t="shared" si="16"/>
        <v>0</v>
      </c>
      <c r="X178" s="158">
        <v>2.3099999999999999E-2</v>
      </c>
      <c r="Y178" s="158">
        <f t="shared" si="17"/>
        <v>0.34707749999999998</v>
      </c>
      <c r="Z178" s="158">
        <v>0</v>
      </c>
      <c r="AA178" s="159">
        <f t="shared" si="18"/>
        <v>0</v>
      </c>
      <c r="AR178" s="18" t="s">
        <v>204</v>
      </c>
      <c r="AT178" s="18" t="s">
        <v>142</v>
      </c>
      <c r="AU178" s="18" t="s">
        <v>121</v>
      </c>
      <c r="AY178" s="18" t="s">
        <v>141</v>
      </c>
      <c r="BE178" s="100">
        <f t="shared" si="19"/>
        <v>0</v>
      </c>
      <c r="BF178" s="100">
        <f t="shared" si="20"/>
        <v>0</v>
      </c>
      <c r="BG178" s="100">
        <f t="shared" si="21"/>
        <v>0</v>
      </c>
      <c r="BH178" s="100">
        <f t="shared" si="22"/>
        <v>0</v>
      </c>
      <c r="BI178" s="100">
        <f t="shared" si="23"/>
        <v>0</v>
      </c>
      <c r="BJ178" s="18" t="s">
        <v>121</v>
      </c>
      <c r="BK178" s="100">
        <f t="shared" si="24"/>
        <v>0</v>
      </c>
      <c r="BL178" s="18" t="s">
        <v>204</v>
      </c>
      <c r="BM178" s="18" t="s">
        <v>289</v>
      </c>
    </row>
    <row r="179" spans="2:65" s="1" customFormat="1" ht="25.5" customHeight="1">
      <c r="B179" s="123"/>
      <c r="C179" s="152" t="s">
        <v>290</v>
      </c>
      <c r="D179" s="152" t="s">
        <v>142</v>
      </c>
      <c r="E179" s="153" t="s">
        <v>291</v>
      </c>
      <c r="F179" s="231" t="s">
        <v>292</v>
      </c>
      <c r="G179" s="231"/>
      <c r="H179" s="231"/>
      <c r="I179" s="231"/>
      <c r="J179" s="154" t="s">
        <v>230</v>
      </c>
      <c r="K179" s="156">
        <v>0</v>
      </c>
      <c r="L179" s="234">
        <v>0</v>
      </c>
      <c r="M179" s="234"/>
      <c r="N179" s="230">
        <f t="shared" si="15"/>
        <v>0</v>
      </c>
      <c r="O179" s="230"/>
      <c r="P179" s="230"/>
      <c r="Q179" s="230"/>
      <c r="R179" s="126"/>
      <c r="T179" s="157" t="s">
        <v>5</v>
      </c>
      <c r="U179" s="43" t="s">
        <v>40</v>
      </c>
      <c r="V179" s="35"/>
      <c r="W179" s="158">
        <f t="shared" si="16"/>
        <v>0</v>
      </c>
      <c r="X179" s="158">
        <v>0</v>
      </c>
      <c r="Y179" s="158">
        <f t="shared" si="17"/>
        <v>0</v>
      </c>
      <c r="Z179" s="158">
        <v>0</v>
      </c>
      <c r="AA179" s="159">
        <f t="shared" si="18"/>
        <v>0</v>
      </c>
      <c r="AR179" s="18" t="s">
        <v>204</v>
      </c>
      <c r="AT179" s="18" t="s">
        <v>142</v>
      </c>
      <c r="AU179" s="18" t="s">
        <v>121</v>
      </c>
      <c r="AY179" s="18" t="s">
        <v>141</v>
      </c>
      <c r="BE179" s="100">
        <f t="shared" si="19"/>
        <v>0</v>
      </c>
      <c r="BF179" s="100">
        <f t="shared" si="20"/>
        <v>0</v>
      </c>
      <c r="BG179" s="100">
        <f t="shared" si="21"/>
        <v>0</v>
      </c>
      <c r="BH179" s="100">
        <f t="shared" si="22"/>
        <v>0</v>
      </c>
      <c r="BI179" s="100">
        <f t="shared" si="23"/>
        <v>0</v>
      </c>
      <c r="BJ179" s="18" t="s">
        <v>121</v>
      </c>
      <c r="BK179" s="100">
        <f t="shared" si="24"/>
        <v>0</v>
      </c>
      <c r="BL179" s="18" t="s">
        <v>204</v>
      </c>
      <c r="BM179" s="18" t="s">
        <v>293</v>
      </c>
    </row>
    <row r="180" spans="2:65" s="9" customFormat="1" ht="29.85" customHeight="1">
      <c r="B180" s="141"/>
      <c r="C180" s="142"/>
      <c r="D180" s="151" t="s">
        <v>110</v>
      </c>
      <c r="E180" s="151"/>
      <c r="F180" s="151"/>
      <c r="G180" s="151"/>
      <c r="H180" s="151"/>
      <c r="I180" s="151"/>
      <c r="J180" s="151"/>
      <c r="K180" s="151"/>
      <c r="L180" s="151"/>
      <c r="M180" s="151"/>
      <c r="N180" s="232">
        <f>BK180</f>
        <v>0</v>
      </c>
      <c r="O180" s="233"/>
      <c r="P180" s="233"/>
      <c r="Q180" s="233"/>
      <c r="R180" s="144"/>
      <c r="T180" s="145"/>
      <c r="U180" s="142"/>
      <c r="V180" s="142"/>
      <c r="W180" s="146">
        <f>SUM(W181:W197)</f>
        <v>0</v>
      </c>
      <c r="X180" s="142"/>
      <c r="Y180" s="146">
        <f>SUM(Y181:Y197)</f>
        <v>0.22391659999999997</v>
      </c>
      <c r="Z180" s="142"/>
      <c r="AA180" s="147">
        <f>SUM(AA181:AA197)</f>
        <v>0.47236699999999998</v>
      </c>
      <c r="AR180" s="148" t="s">
        <v>121</v>
      </c>
      <c r="AT180" s="149" t="s">
        <v>71</v>
      </c>
      <c r="AU180" s="149" t="s">
        <v>78</v>
      </c>
      <c r="AY180" s="148" t="s">
        <v>141</v>
      </c>
      <c r="BK180" s="150">
        <f>SUM(BK181:BK197)</f>
        <v>0</v>
      </c>
    </row>
    <row r="181" spans="2:65" s="1" customFormat="1" ht="38.25" customHeight="1">
      <c r="B181" s="123"/>
      <c r="C181" s="152" t="s">
        <v>294</v>
      </c>
      <c r="D181" s="152" t="s">
        <v>142</v>
      </c>
      <c r="E181" s="153" t="s">
        <v>295</v>
      </c>
      <c r="F181" s="231" t="s">
        <v>296</v>
      </c>
      <c r="G181" s="231"/>
      <c r="H181" s="231"/>
      <c r="I181" s="231"/>
      <c r="J181" s="154" t="s">
        <v>145</v>
      </c>
      <c r="K181" s="155">
        <v>51</v>
      </c>
      <c r="L181" s="234">
        <v>0</v>
      </c>
      <c r="M181" s="234"/>
      <c r="N181" s="230">
        <f t="shared" ref="N181:N197" si="25">ROUND(L181*K181,2)</f>
        <v>0</v>
      </c>
      <c r="O181" s="230"/>
      <c r="P181" s="230"/>
      <c r="Q181" s="230"/>
      <c r="R181" s="126"/>
      <c r="T181" s="157" t="s">
        <v>5</v>
      </c>
      <c r="U181" s="43" t="s">
        <v>40</v>
      </c>
      <c r="V181" s="35"/>
      <c r="W181" s="158">
        <f t="shared" ref="W181:W197" si="26">V181*K181</f>
        <v>0</v>
      </c>
      <c r="X181" s="158">
        <v>4.0000000000000003E-5</v>
      </c>
      <c r="Y181" s="158">
        <f t="shared" ref="Y181:Y197" si="27">X181*K181</f>
        <v>2.0400000000000001E-3</v>
      </c>
      <c r="Z181" s="158">
        <v>0</v>
      </c>
      <c r="AA181" s="159">
        <f t="shared" ref="AA181:AA197" si="28">Z181*K181</f>
        <v>0</v>
      </c>
      <c r="AR181" s="18" t="s">
        <v>204</v>
      </c>
      <c r="AT181" s="18" t="s">
        <v>142</v>
      </c>
      <c r="AU181" s="18" t="s">
        <v>121</v>
      </c>
      <c r="AY181" s="18" t="s">
        <v>141</v>
      </c>
      <c r="BE181" s="100">
        <f t="shared" ref="BE181:BE197" si="29">IF(U181="základná",N181,0)</f>
        <v>0</v>
      </c>
      <c r="BF181" s="100">
        <f t="shared" ref="BF181:BF197" si="30">IF(U181="znížená",N181,0)</f>
        <v>0</v>
      </c>
      <c r="BG181" s="100">
        <f t="shared" ref="BG181:BG197" si="31">IF(U181="zákl. prenesená",N181,0)</f>
        <v>0</v>
      </c>
      <c r="BH181" s="100">
        <f t="shared" ref="BH181:BH197" si="32">IF(U181="zníž. prenesená",N181,0)</f>
        <v>0</v>
      </c>
      <c r="BI181" s="100">
        <f t="shared" ref="BI181:BI197" si="33">IF(U181="nulová",N181,0)</f>
        <v>0</v>
      </c>
      <c r="BJ181" s="18" t="s">
        <v>121</v>
      </c>
      <c r="BK181" s="100">
        <f t="shared" ref="BK181:BK197" si="34">ROUND(L181*K181,2)</f>
        <v>0</v>
      </c>
      <c r="BL181" s="18" t="s">
        <v>204</v>
      </c>
      <c r="BM181" s="18" t="s">
        <v>297</v>
      </c>
    </row>
    <row r="182" spans="2:65" s="1" customFormat="1" ht="38.25" customHeight="1">
      <c r="B182" s="123"/>
      <c r="C182" s="152" t="s">
        <v>298</v>
      </c>
      <c r="D182" s="152" t="s">
        <v>142</v>
      </c>
      <c r="E182" s="153" t="s">
        <v>299</v>
      </c>
      <c r="F182" s="231" t="s">
        <v>300</v>
      </c>
      <c r="G182" s="231"/>
      <c r="H182" s="231"/>
      <c r="I182" s="231"/>
      <c r="J182" s="154" t="s">
        <v>150</v>
      </c>
      <c r="K182" s="155">
        <v>18.66</v>
      </c>
      <c r="L182" s="234">
        <v>0</v>
      </c>
      <c r="M182" s="234"/>
      <c r="N182" s="230">
        <f t="shared" si="25"/>
        <v>0</v>
      </c>
      <c r="O182" s="230"/>
      <c r="P182" s="230"/>
      <c r="Q182" s="230"/>
      <c r="R182" s="126"/>
      <c r="T182" s="157" t="s">
        <v>5</v>
      </c>
      <c r="U182" s="43" t="s">
        <v>40</v>
      </c>
      <c r="V182" s="35"/>
      <c r="W182" s="158">
        <f t="shared" si="26"/>
        <v>0</v>
      </c>
      <c r="X182" s="158">
        <v>6.0999999999999997E-4</v>
      </c>
      <c r="Y182" s="158">
        <f t="shared" si="27"/>
        <v>1.13826E-2</v>
      </c>
      <c r="Z182" s="158">
        <v>0</v>
      </c>
      <c r="AA182" s="159">
        <f t="shared" si="28"/>
        <v>0</v>
      </c>
      <c r="AR182" s="18" t="s">
        <v>204</v>
      </c>
      <c r="AT182" s="18" t="s">
        <v>142</v>
      </c>
      <c r="AU182" s="18" t="s">
        <v>121</v>
      </c>
      <c r="AY182" s="18" t="s">
        <v>141</v>
      </c>
      <c r="BE182" s="100">
        <f t="shared" si="29"/>
        <v>0</v>
      </c>
      <c r="BF182" s="100">
        <f t="shared" si="30"/>
        <v>0</v>
      </c>
      <c r="BG182" s="100">
        <f t="shared" si="31"/>
        <v>0</v>
      </c>
      <c r="BH182" s="100">
        <f t="shared" si="32"/>
        <v>0</v>
      </c>
      <c r="BI182" s="100">
        <f t="shared" si="33"/>
        <v>0</v>
      </c>
      <c r="BJ182" s="18" t="s">
        <v>121</v>
      </c>
      <c r="BK182" s="100">
        <f t="shared" si="34"/>
        <v>0</v>
      </c>
      <c r="BL182" s="18" t="s">
        <v>204</v>
      </c>
      <c r="BM182" s="18" t="s">
        <v>301</v>
      </c>
    </row>
    <row r="183" spans="2:65" s="1" customFormat="1" ht="38.25" customHeight="1">
      <c r="B183" s="123"/>
      <c r="C183" s="152" t="s">
        <v>302</v>
      </c>
      <c r="D183" s="152" t="s">
        <v>142</v>
      </c>
      <c r="E183" s="153" t="s">
        <v>303</v>
      </c>
      <c r="F183" s="231" t="s">
        <v>304</v>
      </c>
      <c r="G183" s="231"/>
      <c r="H183" s="231"/>
      <c r="I183" s="231"/>
      <c r="J183" s="154" t="s">
        <v>150</v>
      </c>
      <c r="K183" s="155">
        <v>18.66</v>
      </c>
      <c r="L183" s="234">
        <v>0</v>
      </c>
      <c r="M183" s="234"/>
      <c r="N183" s="230">
        <f t="shared" si="25"/>
        <v>0</v>
      </c>
      <c r="O183" s="230"/>
      <c r="P183" s="230"/>
      <c r="Q183" s="230"/>
      <c r="R183" s="126"/>
      <c r="T183" s="157" t="s">
        <v>5</v>
      </c>
      <c r="U183" s="43" t="s">
        <v>40</v>
      </c>
      <c r="V183" s="35"/>
      <c r="W183" s="158">
        <f t="shared" si="26"/>
        <v>0</v>
      </c>
      <c r="X183" s="158">
        <v>0</v>
      </c>
      <c r="Y183" s="158">
        <f t="shared" si="27"/>
        <v>0</v>
      </c>
      <c r="Z183" s="158">
        <v>7.1999999999999998E-3</v>
      </c>
      <c r="AA183" s="159">
        <f t="shared" si="28"/>
        <v>0.134352</v>
      </c>
      <c r="AR183" s="18" t="s">
        <v>204</v>
      </c>
      <c r="AT183" s="18" t="s">
        <v>142</v>
      </c>
      <c r="AU183" s="18" t="s">
        <v>121</v>
      </c>
      <c r="AY183" s="18" t="s">
        <v>141</v>
      </c>
      <c r="BE183" s="100">
        <f t="shared" si="29"/>
        <v>0</v>
      </c>
      <c r="BF183" s="100">
        <f t="shared" si="30"/>
        <v>0</v>
      </c>
      <c r="BG183" s="100">
        <f t="shared" si="31"/>
        <v>0</v>
      </c>
      <c r="BH183" s="100">
        <f t="shared" si="32"/>
        <v>0</v>
      </c>
      <c r="BI183" s="100">
        <f t="shared" si="33"/>
        <v>0</v>
      </c>
      <c r="BJ183" s="18" t="s">
        <v>121</v>
      </c>
      <c r="BK183" s="100">
        <f t="shared" si="34"/>
        <v>0</v>
      </c>
      <c r="BL183" s="18" t="s">
        <v>204</v>
      </c>
      <c r="BM183" s="18" t="s">
        <v>305</v>
      </c>
    </row>
    <row r="184" spans="2:65" s="1" customFormat="1" ht="51" customHeight="1">
      <c r="B184" s="123"/>
      <c r="C184" s="152" t="s">
        <v>306</v>
      </c>
      <c r="D184" s="152" t="s">
        <v>142</v>
      </c>
      <c r="E184" s="153" t="s">
        <v>307</v>
      </c>
      <c r="F184" s="231" t="s">
        <v>308</v>
      </c>
      <c r="G184" s="231"/>
      <c r="H184" s="231"/>
      <c r="I184" s="231"/>
      <c r="J184" s="154" t="s">
        <v>309</v>
      </c>
      <c r="K184" s="155">
        <v>4</v>
      </c>
      <c r="L184" s="234">
        <v>0</v>
      </c>
      <c r="M184" s="234"/>
      <c r="N184" s="230">
        <f t="shared" si="25"/>
        <v>0</v>
      </c>
      <c r="O184" s="230"/>
      <c r="P184" s="230"/>
      <c r="Q184" s="230"/>
      <c r="R184" s="126"/>
      <c r="T184" s="157" t="s">
        <v>5</v>
      </c>
      <c r="U184" s="43" t="s">
        <v>40</v>
      </c>
      <c r="V184" s="35"/>
      <c r="W184" s="158">
        <f t="shared" si="26"/>
        <v>0</v>
      </c>
      <c r="X184" s="158">
        <v>6.2E-4</v>
      </c>
      <c r="Y184" s="158">
        <f t="shared" si="27"/>
        <v>2.48E-3</v>
      </c>
      <c r="Z184" s="158">
        <v>0</v>
      </c>
      <c r="AA184" s="159">
        <f t="shared" si="28"/>
        <v>0</v>
      </c>
      <c r="AR184" s="18" t="s">
        <v>204</v>
      </c>
      <c r="AT184" s="18" t="s">
        <v>142</v>
      </c>
      <c r="AU184" s="18" t="s">
        <v>121</v>
      </c>
      <c r="AY184" s="18" t="s">
        <v>141</v>
      </c>
      <c r="BE184" s="100">
        <f t="shared" si="29"/>
        <v>0</v>
      </c>
      <c r="BF184" s="100">
        <f t="shared" si="30"/>
        <v>0</v>
      </c>
      <c r="BG184" s="100">
        <f t="shared" si="31"/>
        <v>0</v>
      </c>
      <c r="BH184" s="100">
        <f t="shared" si="32"/>
        <v>0</v>
      </c>
      <c r="BI184" s="100">
        <f t="shared" si="33"/>
        <v>0</v>
      </c>
      <c r="BJ184" s="18" t="s">
        <v>121</v>
      </c>
      <c r="BK184" s="100">
        <f t="shared" si="34"/>
        <v>0</v>
      </c>
      <c r="BL184" s="18" t="s">
        <v>204</v>
      </c>
      <c r="BM184" s="18" t="s">
        <v>310</v>
      </c>
    </row>
    <row r="185" spans="2:65" s="1" customFormat="1" ht="38.25" customHeight="1">
      <c r="B185" s="123"/>
      <c r="C185" s="152" t="s">
        <v>311</v>
      </c>
      <c r="D185" s="152" t="s">
        <v>142</v>
      </c>
      <c r="E185" s="153" t="s">
        <v>312</v>
      </c>
      <c r="F185" s="231" t="s">
        <v>313</v>
      </c>
      <c r="G185" s="231"/>
      <c r="H185" s="231"/>
      <c r="I185" s="231"/>
      <c r="J185" s="154" t="s">
        <v>309</v>
      </c>
      <c r="K185" s="155">
        <v>4</v>
      </c>
      <c r="L185" s="234">
        <v>0</v>
      </c>
      <c r="M185" s="234"/>
      <c r="N185" s="230">
        <f t="shared" si="25"/>
        <v>0</v>
      </c>
      <c r="O185" s="230"/>
      <c r="P185" s="230"/>
      <c r="Q185" s="230"/>
      <c r="R185" s="126"/>
      <c r="T185" s="157" t="s">
        <v>5</v>
      </c>
      <c r="U185" s="43" t="s">
        <v>40</v>
      </c>
      <c r="V185" s="35"/>
      <c r="W185" s="158">
        <f t="shared" si="26"/>
        <v>0</v>
      </c>
      <c r="X185" s="158">
        <v>0</v>
      </c>
      <c r="Y185" s="158">
        <f t="shared" si="27"/>
        <v>0</v>
      </c>
      <c r="Z185" s="158">
        <v>3.0500000000000002E-3</v>
      </c>
      <c r="AA185" s="159">
        <f t="shared" si="28"/>
        <v>1.2200000000000001E-2</v>
      </c>
      <c r="AR185" s="18" t="s">
        <v>204</v>
      </c>
      <c r="AT185" s="18" t="s">
        <v>142</v>
      </c>
      <c r="AU185" s="18" t="s">
        <v>121</v>
      </c>
      <c r="AY185" s="18" t="s">
        <v>141</v>
      </c>
      <c r="BE185" s="100">
        <f t="shared" si="29"/>
        <v>0</v>
      </c>
      <c r="BF185" s="100">
        <f t="shared" si="30"/>
        <v>0</v>
      </c>
      <c r="BG185" s="100">
        <f t="shared" si="31"/>
        <v>0</v>
      </c>
      <c r="BH185" s="100">
        <f t="shared" si="32"/>
        <v>0</v>
      </c>
      <c r="BI185" s="100">
        <f t="shared" si="33"/>
        <v>0</v>
      </c>
      <c r="BJ185" s="18" t="s">
        <v>121</v>
      </c>
      <c r="BK185" s="100">
        <f t="shared" si="34"/>
        <v>0</v>
      </c>
      <c r="BL185" s="18" t="s">
        <v>204</v>
      </c>
      <c r="BM185" s="18" t="s">
        <v>314</v>
      </c>
    </row>
    <row r="186" spans="2:65" s="1" customFormat="1" ht="51" customHeight="1">
      <c r="B186" s="123"/>
      <c r="C186" s="152" t="s">
        <v>315</v>
      </c>
      <c r="D186" s="152" t="s">
        <v>142</v>
      </c>
      <c r="E186" s="153" t="s">
        <v>316</v>
      </c>
      <c r="F186" s="231" t="s">
        <v>317</v>
      </c>
      <c r="G186" s="231"/>
      <c r="H186" s="231"/>
      <c r="I186" s="231"/>
      <c r="J186" s="154" t="s">
        <v>309</v>
      </c>
      <c r="K186" s="155">
        <v>4</v>
      </c>
      <c r="L186" s="234">
        <v>0</v>
      </c>
      <c r="M186" s="234"/>
      <c r="N186" s="230">
        <f t="shared" si="25"/>
        <v>0</v>
      </c>
      <c r="O186" s="230"/>
      <c r="P186" s="230"/>
      <c r="Q186" s="230"/>
      <c r="R186" s="126"/>
      <c r="T186" s="157" t="s">
        <v>5</v>
      </c>
      <c r="U186" s="43" t="s">
        <v>40</v>
      </c>
      <c r="V186" s="35"/>
      <c r="W186" s="158">
        <f t="shared" si="26"/>
        <v>0</v>
      </c>
      <c r="X186" s="158">
        <v>6.4999999999999997E-4</v>
      </c>
      <c r="Y186" s="158">
        <f t="shared" si="27"/>
        <v>2.5999999999999999E-3</v>
      </c>
      <c r="Z186" s="158">
        <v>0</v>
      </c>
      <c r="AA186" s="159">
        <f t="shared" si="28"/>
        <v>0</v>
      </c>
      <c r="AR186" s="18" t="s">
        <v>204</v>
      </c>
      <c r="AT186" s="18" t="s">
        <v>142</v>
      </c>
      <c r="AU186" s="18" t="s">
        <v>121</v>
      </c>
      <c r="AY186" s="18" t="s">
        <v>141</v>
      </c>
      <c r="BE186" s="100">
        <f t="shared" si="29"/>
        <v>0</v>
      </c>
      <c r="BF186" s="100">
        <f t="shared" si="30"/>
        <v>0</v>
      </c>
      <c r="BG186" s="100">
        <f t="shared" si="31"/>
        <v>0</v>
      </c>
      <c r="BH186" s="100">
        <f t="shared" si="32"/>
        <v>0</v>
      </c>
      <c r="BI186" s="100">
        <f t="shared" si="33"/>
        <v>0</v>
      </c>
      <c r="BJ186" s="18" t="s">
        <v>121</v>
      </c>
      <c r="BK186" s="100">
        <f t="shared" si="34"/>
        <v>0</v>
      </c>
      <c r="BL186" s="18" t="s">
        <v>204</v>
      </c>
      <c r="BM186" s="18" t="s">
        <v>318</v>
      </c>
    </row>
    <row r="187" spans="2:65" s="1" customFormat="1" ht="38.25" customHeight="1">
      <c r="B187" s="123"/>
      <c r="C187" s="152" t="s">
        <v>319</v>
      </c>
      <c r="D187" s="152" t="s">
        <v>142</v>
      </c>
      <c r="E187" s="153" t="s">
        <v>320</v>
      </c>
      <c r="F187" s="231" t="s">
        <v>321</v>
      </c>
      <c r="G187" s="231"/>
      <c r="H187" s="231"/>
      <c r="I187" s="231"/>
      <c r="J187" s="154" t="s">
        <v>309</v>
      </c>
      <c r="K187" s="155">
        <v>4</v>
      </c>
      <c r="L187" s="234">
        <v>0</v>
      </c>
      <c r="M187" s="234"/>
      <c r="N187" s="230">
        <f t="shared" si="25"/>
        <v>0</v>
      </c>
      <c r="O187" s="230"/>
      <c r="P187" s="230"/>
      <c r="Q187" s="230"/>
      <c r="R187" s="126"/>
      <c r="T187" s="157" t="s">
        <v>5</v>
      </c>
      <c r="U187" s="43" t="s">
        <v>40</v>
      </c>
      <c r="V187" s="35"/>
      <c r="W187" s="158">
        <f t="shared" si="26"/>
        <v>0</v>
      </c>
      <c r="X187" s="158">
        <v>0</v>
      </c>
      <c r="Y187" s="158">
        <f t="shared" si="27"/>
        <v>0</v>
      </c>
      <c r="Z187" s="158">
        <v>4.6299999999999996E-3</v>
      </c>
      <c r="AA187" s="159">
        <f t="shared" si="28"/>
        <v>1.8519999999999998E-2</v>
      </c>
      <c r="AR187" s="18" t="s">
        <v>204</v>
      </c>
      <c r="AT187" s="18" t="s">
        <v>142</v>
      </c>
      <c r="AU187" s="18" t="s">
        <v>121</v>
      </c>
      <c r="AY187" s="18" t="s">
        <v>141</v>
      </c>
      <c r="BE187" s="100">
        <f t="shared" si="29"/>
        <v>0</v>
      </c>
      <c r="BF187" s="100">
        <f t="shared" si="30"/>
        <v>0</v>
      </c>
      <c r="BG187" s="100">
        <f t="shared" si="31"/>
        <v>0</v>
      </c>
      <c r="BH187" s="100">
        <f t="shared" si="32"/>
        <v>0</v>
      </c>
      <c r="BI187" s="100">
        <f t="shared" si="33"/>
        <v>0</v>
      </c>
      <c r="BJ187" s="18" t="s">
        <v>121</v>
      </c>
      <c r="BK187" s="100">
        <f t="shared" si="34"/>
        <v>0</v>
      </c>
      <c r="BL187" s="18" t="s">
        <v>204</v>
      </c>
      <c r="BM187" s="18" t="s">
        <v>322</v>
      </c>
    </row>
    <row r="188" spans="2:65" s="1" customFormat="1" ht="25.5" customHeight="1">
      <c r="B188" s="123"/>
      <c r="C188" s="152" t="s">
        <v>323</v>
      </c>
      <c r="D188" s="152" t="s">
        <v>142</v>
      </c>
      <c r="E188" s="153" t="s">
        <v>324</v>
      </c>
      <c r="F188" s="231" t="s">
        <v>325</v>
      </c>
      <c r="G188" s="231"/>
      <c r="H188" s="231"/>
      <c r="I188" s="231"/>
      <c r="J188" s="154" t="s">
        <v>145</v>
      </c>
      <c r="K188" s="155">
        <v>51</v>
      </c>
      <c r="L188" s="234">
        <v>0</v>
      </c>
      <c r="M188" s="234"/>
      <c r="N188" s="230">
        <f t="shared" si="25"/>
        <v>0</v>
      </c>
      <c r="O188" s="230"/>
      <c r="P188" s="230"/>
      <c r="Q188" s="230"/>
      <c r="R188" s="126"/>
      <c r="T188" s="157" t="s">
        <v>5</v>
      </c>
      <c r="U188" s="43" t="s">
        <v>40</v>
      </c>
      <c r="V188" s="35"/>
      <c r="W188" s="158">
        <f t="shared" si="26"/>
        <v>0</v>
      </c>
      <c r="X188" s="158">
        <v>2.47E-3</v>
      </c>
      <c r="Y188" s="158">
        <f t="shared" si="27"/>
        <v>0.12597</v>
      </c>
      <c r="Z188" s="158">
        <v>0</v>
      </c>
      <c r="AA188" s="159">
        <f t="shared" si="28"/>
        <v>0</v>
      </c>
      <c r="AR188" s="18" t="s">
        <v>204</v>
      </c>
      <c r="AT188" s="18" t="s">
        <v>142</v>
      </c>
      <c r="AU188" s="18" t="s">
        <v>121</v>
      </c>
      <c r="AY188" s="18" t="s">
        <v>141</v>
      </c>
      <c r="BE188" s="100">
        <f t="shared" si="29"/>
        <v>0</v>
      </c>
      <c r="BF188" s="100">
        <f t="shared" si="30"/>
        <v>0</v>
      </c>
      <c r="BG188" s="100">
        <f t="shared" si="31"/>
        <v>0</v>
      </c>
      <c r="BH188" s="100">
        <f t="shared" si="32"/>
        <v>0</v>
      </c>
      <c r="BI188" s="100">
        <f t="shared" si="33"/>
        <v>0</v>
      </c>
      <c r="BJ188" s="18" t="s">
        <v>121</v>
      </c>
      <c r="BK188" s="100">
        <f t="shared" si="34"/>
        <v>0</v>
      </c>
      <c r="BL188" s="18" t="s">
        <v>204</v>
      </c>
      <c r="BM188" s="18" t="s">
        <v>326</v>
      </c>
    </row>
    <row r="189" spans="2:65" s="1" customFormat="1" ht="38.25" customHeight="1">
      <c r="B189" s="123"/>
      <c r="C189" s="152" t="s">
        <v>327</v>
      </c>
      <c r="D189" s="152" t="s">
        <v>142</v>
      </c>
      <c r="E189" s="153" t="s">
        <v>328</v>
      </c>
      <c r="F189" s="231" t="s">
        <v>329</v>
      </c>
      <c r="G189" s="231"/>
      <c r="H189" s="231"/>
      <c r="I189" s="231"/>
      <c r="J189" s="154" t="s">
        <v>145</v>
      </c>
      <c r="K189" s="155">
        <v>51</v>
      </c>
      <c r="L189" s="234">
        <v>0</v>
      </c>
      <c r="M189" s="234"/>
      <c r="N189" s="230">
        <f t="shared" si="25"/>
        <v>0</v>
      </c>
      <c r="O189" s="230"/>
      <c r="P189" s="230"/>
      <c r="Q189" s="230"/>
      <c r="R189" s="126"/>
      <c r="T189" s="157" t="s">
        <v>5</v>
      </c>
      <c r="U189" s="43" t="s">
        <v>40</v>
      </c>
      <c r="V189" s="35"/>
      <c r="W189" s="158">
        <f t="shared" si="26"/>
        <v>0</v>
      </c>
      <c r="X189" s="158">
        <v>0</v>
      </c>
      <c r="Y189" s="158">
        <f t="shared" si="27"/>
        <v>0</v>
      </c>
      <c r="Z189" s="158">
        <v>3.3E-3</v>
      </c>
      <c r="AA189" s="159">
        <f t="shared" si="28"/>
        <v>0.16830000000000001</v>
      </c>
      <c r="AR189" s="18" t="s">
        <v>204</v>
      </c>
      <c r="AT189" s="18" t="s">
        <v>142</v>
      </c>
      <c r="AU189" s="18" t="s">
        <v>121</v>
      </c>
      <c r="AY189" s="18" t="s">
        <v>141</v>
      </c>
      <c r="BE189" s="100">
        <f t="shared" si="29"/>
        <v>0</v>
      </c>
      <c r="BF189" s="100">
        <f t="shared" si="30"/>
        <v>0</v>
      </c>
      <c r="BG189" s="100">
        <f t="shared" si="31"/>
        <v>0</v>
      </c>
      <c r="BH189" s="100">
        <f t="shared" si="32"/>
        <v>0</v>
      </c>
      <c r="BI189" s="100">
        <f t="shared" si="33"/>
        <v>0</v>
      </c>
      <c r="BJ189" s="18" t="s">
        <v>121</v>
      </c>
      <c r="BK189" s="100">
        <f t="shared" si="34"/>
        <v>0</v>
      </c>
      <c r="BL189" s="18" t="s">
        <v>204</v>
      </c>
      <c r="BM189" s="18" t="s">
        <v>330</v>
      </c>
    </row>
    <row r="190" spans="2:65" s="1" customFormat="1" ht="25.5" customHeight="1">
      <c r="B190" s="123"/>
      <c r="C190" s="152" t="s">
        <v>331</v>
      </c>
      <c r="D190" s="152" t="s">
        <v>142</v>
      </c>
      <c r="E190" s="153" t="s">
        <v>332</v>
      </c>
      <c r="F190" s="231" t="s">
        <v>333</v>
      </c>
      <c r="G190" s="231"/>
      <c r="H190" s="231"/>
      <c r="I190" s="231"/>
      <c r="J190" s="154" t="s">
        <v>309</v>
      </c>
      <c r="K190" s="155">
        <v>4</v>
      </c>
      <c r="L190" s="234">
        <v>0</v>
      </c>
      <c r="M190" s="234"/>
      <c r="N190" s="230">
        <f t="shared" si="25"/>
        <v>0</v>
      </c>
      <c r="O190" s="230"/>
      <c r="P190" s="230"/>
      <c r="Q190" s="230"/>
      <c r="R190" s="126"/>
      <c r="T190" s="157" t="s">
        <v>5</v>
      </c>
      <c r="U190" s="43" t="s">
        <v>40</v>
      </c>
      <c r="V190" s="35"/>
      <c r="W190" s="158">
        <f t="shared" si="26"/>
        <v>0</v>
      </c>
      <c r="X190" s="158">
        <v>1.1E-4</v>
      </c>
      <c r="Y190" s="158">
        <f t="shared" si="27"/>
        <v>4.4000000000000002E-4</v>
      </c>
      <c r="Z190" s="158">
        <v>0</v>
      </c>
      <c r="AA190" s="159">
        <f t="shared" si="28"/>
        <v>0</v>
      </c>
      <c r="AR190" s="18" t="s">
        <v>204</v>
      </c>
      <c r="AT190" s="18" t="s">
        <v>142</v>
      </c>
      <c r="AU190" s="18" t="s">
        <v>121</v>
      </c>
      <c r="AY190" s="18" t="s">
        <v>141</v>
      </c>
      <c r="BE190" s="100">
        <f t="shared" si="29"/>
        <v>0</v>
      </c>
      <c r="BF190" s="100">
        <f t="shared" si="30"/>
        <v>0</v>
      </c>
      <c r="BG190" s="100">
        <f t="shared" si="31"/>
        <v>0</v>
      </c>
      <c r="BH190" s="100">
        <f t="shared" si="32"/>
        <v>0</v>
      </c>
      <c r="BI190" s="100">
        <f t="shared" si="33"/>
        <v>0</v>
      </c>
      <c r="BJ190" s="18" t="s">
        <v>121</v>
      </c>
      <c r="BK190" s="100">
        <f t="shared" si="34"/>
        <v>0</v>
      </c>
      <c r="BL190" s="18" t="s">
        <v>204</v>
      </c>
      <c r="BM190" s="18" t="s">
        <v>334</v>
      </c>
    </row>
    <row r="191" spans="2:65" s="1" customFormat="1" ht="25.5" customHeight="1">
      <c r="B191" s="123"/>
      <c r="C191" s="152" t="s">
        <v>335</v>
      </c>
      <c r="D191" s="152" t="s">
        <v>142</v>
      </c>
      <c r="E191" s="153" t="s">
        <v>336</v>
      </c>
      <c r="F191" s="231" t="s">
        <v>337</v>
      </c>
      <c r="G191" s="231"/>
      <c r="H191" s="231"/>
      <c r="I191" s="231"/>
      <c r="J191" s="154" t="s">
        <v>309</v>
      </c>
      <c r="K191" s="155">
        <v>4</v>
      </c>
      <c r="L191" s="234">
        <v>0</v>
      </c>
      <c r="M191" s="234"/>
      <c r="N191" s="230">
        <f t="shared" si="25"/>
        <v>0</v>
      </c>
      <c r="O191" s="230"/>
      <c r="P191" s="230"/>
      <c r="Q191" s="230"/>
      <c r="R191" s="126"/>
      <c r="T191" s="157" t="s">
        <v>5</v>
      </c>
      <c r="U191" s="43" t="s">
        <v>40</v>
      </c>
      <c r="V191" s="35"/>
      <c r="W191" s="158">
        <f t="shared" si="26"/>
        <v>0</v>
      </c>
      <c r="X191" s="158">
        <v>0</v>
      </c>
      <c r="Y191" s="158">
        <f t="shared" si="27"/>
        <v>0</v>
      </c>
      <c r="Z191" s="158">
        <v>1.1000000000000001E-3</v>
      </c>
      <c r="AA191" s="159">
        <f t="shared" si="28"/>
        <v>4.4000000000000003E-3</v>
      </c>
      <c r="AR191" s="18" t="s">
        <v>204</v>
      </c>
      <c r="AT191" s="18" t="s">
        <v>142</v>
      </c>
      <c r="AU191" s="18" t="s">
        <v>121</v>
      </c>
      <c r="AY191" s="18" t="s">
        <v>141</v>
      </c>
      <c r="BE191" s="100">
        <f t="shared" si="29"/>
        <v>0</v>
      </c>
      <c r="BF191" s="100">
        <f t="shared" si="30"/>
        <v>0</v>
      </c>
      <c r="BG191" s="100">
        <f t="shared" si="31"/>
        <v>0</v>
      </c>
      <c r="BH191" s="100">
        <f t="shared" si="32"/>
        <v>0</v>
      </c>
      <c r="BI191" s="100">
        <f t="shared" si="33"/>
        <v>0</v>
      </c>
      <c r="BJ191" s="18" t="s">
        <v>121</v>
      </c>
      <c r="BK191" s="100">
        <f t="shared" si="34"/>
        <v>0</v>
      </c>
      <c r="BL191" s="18" t="s">
        <v>204</v>
      </c>
      <c r="BM191" s="18" t="s">
        <v>338</v>
      </c>
    </row>
    <row r="192" spans="2:65" s="1" customFormat="1" ht="25.5" customHeight="1">
      <c r="B192" s="123"/>
      <c r="C192" s="152" t="s">
        <v>339</v>
      </c>
      <c r="D192" s="152" t="s">
        <v>142</v>
      </c>
      <c r="E192" s="153" t="s">
        <v>340</v>
      </c>
      <c r="F192" s="231" t="s">
        <v>341</v>
      </c>
      <c r="G192" s="231"/>
      <c r="H192" s="231"/>
      <c r="I192" s="231"/>
      <c r="J192" s="154" t="s">
        <v>145</v>
      </c>
      <c r="K192" s="155">
        <v>24</v>
      </c>
      <c r="L192" s="234">
        <v>0</v>
      </c>
      <c r="M192" s="234"/>
      <c r="N192" s="230">
        <f t="shared" si="25"/>
        <v>0</v>
      </c>
      <c r="O192" s="230"/>
      <c r="P192" s="230"/>
      <c r="Q192" s="230"/>
      <c r="R192" s="126"/>
      <c r="T192" s="157" t="s">
        <v>5</v>
      </c>
      <c r="U192" s="43" t="s">
        <v>40</v>
      </c>
      <c r="V192" s="35"/>
      <c r="W192" s="158">
        <f t="shared" si="26"/>
        <v>0</v>
      </c>
      <c r="X192" s="158">
        <v>1.2E-4</v>
      </c>
      <c r="Y192" s="158">
        <f t="shared" si="27"/>
        <v>2.8800000000000002E-3</v>
      </c>
      <c r="Z192" s="158">
        <v>0</v>
      </c>
      <c r="AA192" s="159">
        <f t="shared" si="28"/>
        <v>0</v>
      </c>
      <c r="AR192" s="18" t="s">
        <v>204</v>
      </c>
      <c r="AT192" s="18" t="s">
        <v>142</v>
      </c>
      <c r="AU192" s="18" t="s">
        <v>121</v>
      </c>
      <c r="AY192" s="18" t="s">
        <v>141</v>
      </c>
      <c r="BE192" s="100">
        <f t="shared" si="29"/>
        <v>0</v>
      </c>
      <c r="BF192" s="100">
        <f t="shared" si="30"/>
        <v>0</v>
      </c>
      <c r="BG192" s="100">
        <f t="shared" si="31"/>
        <v>0</v>
      </c>
      <c r="BH192" s="100">
        <f t="shared" si="32"/>
        <v>0</v>
      </c>
      <c r="BI192" s="100">
        <f t="shared" si="33"/>
        <v>0</v>
      </c>
      <c r="BJ192" s="18" t="s">
        <v>121</v>
      </c>
      <c r="BK192" s="100">
        <f t="shared" si="34"/>
        <v>0</v>
      </c>
      <c r="BL192" s="18" t="s">
        <v>204</v>
      </c>
      <c r="BM192" s="18" t="s">
        <v>342</v>
      </c>
    </row>
    <row r="193" spans="2:65" s="1" customFormat="1" ht="25.5" customHeight="1">
      <c r="B193" s="123"/>
      <c r="C193" s="152" t="s">
        <v>343</v>
      </c>
      <c r="D193" s="152" t="s">
        <v>142</v>
      </c>
      <c r="E193" s="153" t="s">
        <v>344</v>
      </c>
      <c r="F193" s="231" t="s">
        <v>345</v>
      </c>
      <c r="G193" s="231"/>
      <c r="H193" s="231"/>
      <c r="I193" s="231"/>
      <c r="J193" s="154" t="s">
        <v>145</v>
      </c>
      <c r="K193" s="155">
        <v>26</v>
      </c>
      <c r="L193" s="234">
        <v>0</v>
      </c>
      <c r="M193" s="234"/>
      <c r="N193" s="230">
        <f t="shared" si="25"/>
        <v>0</v>
      </c>
      <c r="O193" s="230"/>
      <c r="P193" s="230"/>
      <c r="Q193" s="230"/>
      <c r="R193" s="126"/>
      <c r="T193" s="157" t="s">
        <v>5</v>
      </c>
      <c r="U193" s="43" t="s">
        <v>40</v>
      </c>
      <c r="V193" s="35"/>
      <c r="W193" s="158">
        <f t="shared" si="26"/>
        <v>0</v>
      </c>
      <c r="X193" s="158">
        <v>1.4999999999999999E-4</v>
      </c>
      <c r="Y193" s="158">
        <f t="shared" si="27"/>
        <v>3.8999999999999998E-3</v>
      </c>
      <c r="Z193" s="158">
        <v>0</v>
      </c>
      <c r="AA193" s="159">
        <f t="shared" si="28"/>
        <v>0</v>
      </c>
      <c r="AR193" s="18" t="s">
        <v>204</v>
      </c>
      <c r="AT193" s="18" t="s">
        <v>142</v>
      </c>
      <c r="AU193" s="18" t="s">
        <v>121</v>
      </c>
      <c r="AY193" s="18" t="s">
        <v>141</v>
      </c>
      <c r="BE193" s="100">
        <f t="shared" si="29"/>
        <v>0</v>
      </c>
      <c r="BF193" s="100">
        <f t="shared" si="30"/>
        <v>0</v>
      </c>
      <c r="BG193" s="100">
        <f t="shared" si="31"/>
        <v>0</v>
      </c>
      <c r="BH193" s="100">
        <f t="shared" si="32"/>
        <v>0</v>
      </c>
      <c r="BI193" s="100">
        <f t="shared" si="33"/>
        <v>0</v>
      </c>
      <c r="BJ193" s="18" t="s">
        <v>121</v>
      </c>
      <c r="BK193" s="100">
        <f t="shared" si="34"/>
        <v>0</v>
      </c>
      <c r="BL193" s="18" t="s">
        <v>204</v>
      </c>
      <c r="BM193" s="18" t="s">
        <v>346</v>
      </c>
    </row>
    <row r="194" spans="2:65" s="1" customFormat="1" ht="25.5" customHeight="1">
      <c r="B194" s="123"/>
      <c r="C194" s="152" t="s">
        <v>347</v>
      </c>
      <c r="D194" s="152" t="s">
        <v>142</v>
      </c>
      <c r="E194" s="153" t="s">
        <v>348</v>
      </c>
      <c r="F194" s="231" t="s">
        <v>349</v>
      </c>
      <c r="G194" s="231"/>
      <c r="H194" s="231"/>
      <c r="I194" s="231"/>
      <c r="J194" s="154" t="s">
        <v>145</v>
      </c>
      <c r="K194" s="155">
        <v>25.5</v>
      </c>
      <c r="L194" s="234">
        <v>0</v>
      </c>
      <c r="M194" s="234"/>
      <c r="N194" s="230">
        <f t="shared" si="25"/>
        <v>0</v>
      </c>
      <c r="O194" s="230"/>
      <c r="P194" s="230"/>
      <c r="Q194" s="230"/>
      <c r="R194" s="126"/>
      <c r="T194" s="157" t="s">
        <v>5</v>
      </c>
      <c r="U194" s="43" t="s">
        <v>40</v>
      </c>
      <c r="V194" s="35"/>
      <c r="W194" s="158">
        <f t="shared" si="26"/>
        <v>0</v>
      </c>
      <c r="X194" s="158">
        <v>0</v>
      </c>
      <c r="Y194" s="158">
        <f t="shared" si="27"/>
        <v>0</v>
      </c>
      <c r="Z194" s="158">
        <v>1.97E-3</v>
      </c>
      <c r="AA194" s="159">
        <f t="shared" si="28"/>
        <v>5.0235000000000002E-2</v>
      </c>
      <c r="AR194" s="18" t="s">
        <v>204</v>
      </c>
      <c r="AT194" s="18" t="s">
        <v>142</v>
      </c>
      <c r="AU194" s="18" t="s">
        <v>121</v>
      </c>
      <c r="AY194" s="18" t="s">
        <v>141</v>
      </c>
      <c r="BE194" s="100">
        <f t="shared" si="29"/>
        <v>0</v>
      </c>
      <c r="BF194" s="100">
        <f t="shared" si="30"/>
        <v>0</v>
      </c>
      <c r="BG194" s="100">
        <f t="shared" si="31"/>
        <v>0</v>
      </c>
      <c r="BH194" s="100">
        <f t="shared" si="32"/>
        <v>0</v>
      </c>
      <c r="BI194" s="100">
        <f t="shared" si="33"/>
        <v>0</v>
      </c>
      <c r="BJ194" s="18" t="s">
        <v>121</v>
      </c>
      <c r="BK194" s="100">
        <f t="shared" si="34"/>
        <v>0</v>
      </c>
      <c r="BL194" s="18" t="s">
        <v>204</v>
      </c>
      <c r="BM194" s="18" t="s">
        <v>350</v>
      </c>
    </row>
    <row r="195" spans="2:65" s="1" customFormat="1" ht="25.5" customHeight="1">
      <c r="B195" s="123"/>
      <c r="C195" s="152" t="s">
        <v>351</v>
      </c>
      <c r="D195" s="152" t="s">
        <v>142</v>
      </c>
      <c r="E195" s="153" t="s">
        <v>352</v>
      </c>
      <c r="F195" s="231" t="s">
        <v>353</v>
      </c>
      <c r="G195" s="231"/>
      <c r="H195" s="231"/>
      <c r="I195" s="231"/>
      <c r="J195" s="154" t="s">
        <v>145</v>
      </c>
      <c r="K195" s="155">
        <v>29.6</v>
      </c>
      <c r="L195" s="234">
        <v>0</v>
      </c>
      <c r="M195" s="234"/>
      <c r="N195" s="230">
        <f t="shared" si="25"/>
        <v>0</v>
      </c>
      <c r="O195" s="230"/>
      <c r="P195" s="230"/>
      <c r="Q195" s="230"/>
      <c r="R195" s="126"/>
      <c r="T195" s="157" t="s">
        <v>5</v>
      </c>
      <c r="U195" s="43" t="s">
        <v>40</v>
      </c>
      <c r="V195" s="35"/>
      <c r="W195" s="158">
        <f t="shared" si="26"/>
        <v>0</v>
      </c>
      <c r="X195" s="158">
        <v>2.4399999999999999E-3</v>
      </c>
      <c r="Y195" s="158">
        <f t="shared" si="27"/>
        <v>7.2223999999999997E-2</v>
      </c>
      <c r="Z195" s="158">
        <v>0</v>
      </c>
      <c r="AA195" s="159">
        <f t="shared" si="28"/>
        <v>0</v>
      </c>
      <c r="AR195" s="18" t="s">
        <v>204</v>
      </c>
      <c r="AT195" s="18" t="s">
        <v>142</v>
      </c>
      <c r="AU195" s="18" t="s">
        <v>121</v>
      </c>
      <c r="AY195" s="18" t="s">
        <v>141</v>
      </c>
      <c r="BE195" s="100">
        <f t="shared" si="29"/>
        <v>0</v>
      </c>
      <c r="BF195" s="100">
        <f t="shared" si="30"/>
        <v>0</v>
      </c>
      <c r="BG195" s="100">
        <f t="shared" si="31"/>
        <v>0</v>
      </c>
      <c r="BH195" s="100">
        <f t="shared" si="32"/>
        <v>0</v>
      </c>
      <c r="BI195" s="100">
        <f t="shared" si="33"/>
        <v>0</v>
      </c>
      <c r="BJ195" s="18" t="s">
        <v>121</v>
      </c>
      <c r="BK195" s="100">
        <f t="shared" si="34"/>
        <v>0</v>
      </c>
      <c r="BL195" s="18" t="s">
        <v>204</v>
      </c>
      <c r="BM195" s="18" t="s">
        <v>354</v>
      </c>
    </row>
    <row r="196" spans="2:65" s="1" customFormat="1" ht="25.5" customHeight="1">
      <c r="B196" s="123"/>
      <c r="C196" s="152" t="s">
        <v>355</v>
      </c>
      <c r="D196" s="152" t="s">
        <v>142</v>
      </c>
      <c r="E196" s="153" t="s">
        <v>356</v>
      </c>
      <c r="F196" s="231" t="s">
        <v>357</v>
      </c>
      <c r="G196" s="231"/>
      <c r="H196" s="231"/>
      <c r="I196" s="231"/>
      <c r="J196" s="154" t="s">
        <v>145</v>
      </c>
      <c r="K196" s="155">
        <v>29.6</v>
      </c>
      <c r="L196" s="234">
        <v>0</v>
      </c>
      <c r="M196" s="234"/>
      <c r="N196" s="230">
        <f t="shared" si="25"/>
        <v>0</v>
      </c>
      <c r="O196" s="230"/>
      <c r="P196" s="230"/>
      <c r="Q196" s="230"/>
      <c r="R196" s="126"/>
      <c r="T196" s="157" t="s">
        <v>5</v>
      </c>
      <c r="U196" s="43" t="s">
        <v>40</v>
      </c>
      <c r="V196" s="35"/>
      <c r="W196" s="158">
        <f t="shared" si="26"/>
        <v>0</v>
      </c>
      <c r="X196" s="158">
        <v>0</v>
      </c>
      <c r="Y196" s="158">
        <f t="shared" si="27"/>
        <v>0</v>
      </c>
      <c r="Z196" s="158">
        <v>2.8500000000000001E-3</v>
      </c>
      <c r="AA196" s="159">
        <f t="shared" si="28"/>
        <v>8.4360000000000004E-2</v>
      </c>
      <c r="AR196" s="18" t="s">
        <v>204</v>
      </c>
      <c r="AT196" s="18" t="s">
        <v>142</v>
      </c>
      <c r="AU196" s="18" t="s">
        <v>121</v>
      </c>
      <c r="AY196" s="18" t="s">
        <v>141</v>
      </c>
      <c r="BE196" s="100">
        <f t="shared" si="29"/>
        <v>0</v>
      </c>
      <c r="BF196" s="100">
        <f t="shared" si="30"/>
        <v>0</v>
      </c>
      <c r="BG196" s="100">
        <f t="shared" si="31"/>
        <v>0</v>
      </c>
      <c r="BH196" s="100">
        <f t="shared" si="32"/>
        <v>0</v>
      </c>
      <c r="BI196" s="100">
        <f t="shared" si="33"/>
        <v>0</v>
      </c>
      <c r="BJ196" s="18" t="s">
        <v>121</v>
      </c>
      <c r="BK196" s="100">
        <f t="shared" si="34"/>
        <v>0</v>
      </c>
      <c r="BL196" s="18" t="s">
        <v>204</v>
      </c>
      <c r="BM196" s="18" t="s">
        <v>358</v>
      </c>
    </row>
    <row r="197" spans="2:65" s="1" customFormat="1" ht="25.5" customHeight="1">
      <c r="B197" s="123"/>
      <c r="C197" s="152" t="s">
        <v>359</v>
      </c>
      <c r="D197" s="152" t="s">
        <v>142</v>
      </c>
      <c r="E197" s="153" t="s">
        <v>360</v>
      </c>
      <c r="F197" s="231" t="s">
        <v>361</v>
      </c>
      <c r="G197" s="231"/>
      <c r="H197" s="231"/>
      <c r="I197" s="231"/>
      <c r="J197" s="154" t="s">
        <v>230</v>
      </c>
      <c r="K197" s="156">
        <v>0</v>
      </c>
      <c r="L197" s="234">
        <v>0</v>
      </c>
      <c r="M197" s="234"/>
      <c r="N197" s="230">
        <f t="shared" si="25"/>
        <v>0</v>
      </c>
      <c r="O197" s="230"/>
      <c r="P197" s="230"/>
      <c r="Q197" s="230"/>
      <c r="R197" s="126"/>
      <c r="T197" s="157" t="s">
        <v>5</v>
      </c>
      <c r="U197" s="43" t="s">
        <v>40</v>
      </c>
      <c r="V197" s="35"/>
      <c r="W197" s="158">
        <f t="shared" si="26"/>
        <v>0</v>
      </c>
      <c r="X197" s="158">
        <v>0</v>
      </c>
      <c r="Y197" s="158">
        <f t="shared" si="27"/>
        <v>0</v>
      </c>
      <c r="Z197" s="158">
        <v>0</v>
      </c>
      <c r="AA197" s="159">
        <f t="shared" si="28"/>
        <v>0</v>
      </c>
      <c r="AR197" s="18" t="s">
        <v>204</v>
      </c>
      <c r="AT197" s="18" t="s">
        <v>142</v>
      </c>
      <c r="AU197" s="18" t="s">
        <v>121</v>
      </c>
      <c r="AY197" s="18" t="s">
        <v>141</v>
      </c>
      <c r="BE197" s="100">
        <f t="shared" si="29"/>
        <v>0</v>
      </c>
      <c r="BF197" s="100">
        <f t="shared" si="30"/>
        <v>0</v>
      </c>
      <c r="BG197" s="100">
        <f t="shared" si="31"/>
        <v>0</v>
      </c>
      <c r="BH197" s="100">
        <f t="shared" si="32"/>
        <v>0</v>
      </c>
      <c r="BI197" s="100">
        <f t="shared" si="33"/>
        <v>0</v>
      </c>
      <c r="BJ197" s="18" t="s">
        <v>121</v>
      </c>
      <c r="BK197" s="100">
        <f t="shared" si="34"/>
        <v>0</v>
      </c>
      <c r="BL197" s="18" t="s">
        <v>204</v>
      </c>
      <c r="BM197" s="18" t="s">
        <v>362</v>
      </c>
    </row>
    <row r="198" spans="2:65" s="9" customFormat="1" ht="29.85" customHeight="1">
      <c r="B198" s="141"/>
      <c r="C198" s="142"/>
      <c r="D198" s="151" t="s">
        <v>111</v>
      </c>
      <c r="E198" s="151"/>
      <c r="F198" s="151"/>
      <c r="G198" s="151"/>
      <c r="H198" s="151"/>
      <c r="I198" s="151"/>
      <c r="J198" s="151"/>
      <c r="K198" s="151"/>
      <c r="L198" s="151"/>
      <c r="M198" s="151"/>
      <c r="N198" s="232">
        <f>BK198</f>
        <v>0</v>
      </c>
      <c r="O198" s="233"/>
      <c r="P198" s="233"/>
      <c r="Q198" s="233"/>
      <c r="R198" s="144"/>
      <c r="T198" s="145"/>
      <c r="U198" s="142"/>
      <c r="V198" s="142"/>
      <c r="W198" s="146">
        <f>SUM(W199:W200)</f>
        <v>0</v>
      </c>
      <c r="X198" s="142"/>
      <c r="Y198" s="146">
        <f>SUM(Y199:Y200)</f>
        <v>0.11628000000000001</v>
      </c>
      <c r="Z198" s="142"/>
      <c r="AA198" s="147">
        <f>SUM(AA199:AA200)</f>
        <v>0</v>
      </c>
      <c r="AR198" s="148" t="s">
        <v>121</v>
      </c>
      <c r="AT198" s="149" t="s">
        <v>71</v>
      </c>
      <c r="AU198" s="149" t="s">
        <v>78</v>
      </c>
      <c r="AY198" s="148" t="s">
        <v>141</v>
      </c>
      <c r="BK198" s="150">
        <f>SUM(BK199:BK200)</f>
        <v>0</v>
      </c>
    </row>
    <row r="199" spans="2:65" s="1" customFormat="1" ht="25.5" customHeight="1">
      <c r="B199" s="123"/>
      <c r="C199" s="152" t="s">
        <v>363</v>
      </c>
      <c r="D199" s="152" t="s">
        <v>142</v>
      </c>
      <c r="E199" s="153" t="s">
        <v>364</v>
      </c>
      <c r="F199" s="238" t="s">
        <v>553</v>
      </c>
      <c r="G199" s="231"/>
      <c r="H199" s="231"/>
      <c r="I199" s="231"/>
      <c r="J199" s="154" t="s">
        <v>150</v>
      </c>
      <c r="K199" s="155">
        <v>306</v>
      </c>
      <c r="L199" s="234">
        <v>0</v>
      </c>
      <c r="M199" s="234"/>
      <c r="N199" s="230">
        <f>ROUND(L199*K199,2)</f>
        <v>0</v>
      </c>
      <c r="O199" s="230"/>
      <c r="P199" s="230"/>
      <c r="Q199" s="230"/>
      <c r="R199" s="126"/>
      <c r="T199" s="157" t="s">
        <v>5</v>
      </c>
      <c r="U199" s="43" t="s">
        <v>40</v>
      </c>
      <c r="V199" s="35"/>
      <c r="W199" s="158">
        <f>V199*K199</f>
        <v>0</v>
      </c>
      <c r="X199" s="158">
        <v>3.8000000000000002E-4</v>
      </c>
      <c r="Y199" s="158">
        <f>X199*K199</f>
        <v>0.11628000000000001</v>
      </c>
      <c r="Z199" s="158">
        <v>0</v>
      </c>
      <c r="AA199" s="159">
        <f>Z199*K199</f>
        <v>0</v>
      </c>
      <c r="AR199" s="18" t="s">
        <v>204</v>
      </c>
      <c r="AT199" s="18" t="s">
        <v>142</v>
      </c>
      <c r="AU199" s="18" t="s">
        <v>121</v>
      </c>
      <c r="AY199" s="18" t="s">
        <v>141</v>
      </c>
      <c r="BE199" s="100">
        <f>IF(U199="základná",N199,0)</f>
        <v>0</v>
      </c>
      <c r="BF199" s="100">
        <f>IF(U199="znížená",N199,0)</f>
        <v>0</v>
      </c>
      <c r="BG199" s="100">
        <f>IF(U199="zákl. prenesená",N199,0)</f>
        <v>0</v>
      </c>
      <c r="BH199" s="100">
        <f>IF(U199="zníž. prenesená",N199,0)</f>
        <v>0</v>
      </c>
      <c r="BI199" s="100">
        <f>IF(U199="nulová",N199,0)</f>
        <v>0</v>
      </c>
      <c r="BJ199" s="18" t="s">
        <v>121</v>
      </c>
      <c r="BK199" s="100">
        <f>ROUND(L199*K199,2)</f>
        <v>0</v>
      </c>
      <c r="BL199" s="18" t="s">
        <v>204</v>
      </c>
      <c r="BM199" s="18" t="s">
        <v>365</v>
      </c>
    </row>
    <row r="200" spans="2:65" s="1" customFormat="1" ht="25.5" customHeight="1">
      <c r="B200" s="123"/>
      <c r="C200" s="152" t="s">
        <v>366</v>
      </c>
      <c r="D200" s="152" t="s">
        <v>142</v>
      </c>
      <c r="E200" s="153" t="s">
        <v>367</v>
      </c>
      <c r="F200" s="231" t="s">
        <v>368</v>
      </c>
      <c r="G200" s="231"/>
      <c r="H200" s="231"/>
      <c r="I200" s="231"/>
      <c r="J200" s="154" t="s">
        <v>230</v>
      </c>
      <c r="K200" s="156">
        <v>0</v>
      </c>
      <c r="L200" s="234">
        <v>0</v>
      </c>
      <c r="M200" s="234"/>
      <c r="N200" s="230">
        <f>ROUND(L200*K200,2)</f>
        <v>0</v>
      </c>
      <c r="O200" s="230"/>
      <c r="P200" s="230"/>
      <c r="Q200" s="230"/>
      <c r="R200" s="126"/>
      <c r="T200" s="157" t="s">
        <v>5</v>
      </c>
      <c r="U200" s="43" t="s">
        <v>40</v>
      </c>
      <c r="V200" s="35"/>
      <c r="W200" s="158">
        <f>V200*K200</f>
        <v>0</v>
      </c>
      <c r="X200" s="158">
        <v>0</v>
      </c>
      <c r="Y200" s="158">
        <f>X200*K200</f>
        <v>0</v>
      </c>
      <c r="Z200" s="158">
        <v>0</v>
      </c>
      <c r="AA200" s="159">
        <f>Z200*K200</f>
        <v>0</v>
      </c>
      <c r="AR200" s="18" t="s">
        <v>204</v>
      </c>
      <c r="AT200" s="18" t="s">
        <v>142</v>
      </c>
      <c r="AU200" s="18" t="s">
        <v>121</v>
      </c>
      <c r="AY200" s="18" t="s">
        <v>141</v>
      </c>
      <c r="BE200" s="100">
        <f>IF(U200="základná",N200,0)</f>
        <v>0</v>
      </c>
      <c r="BF200" s="100">
        <f>IF(U200="znížená",N200,0)</f>
        <v>0</v>
      </c>
      <c r="BG200" s="100">
        <f>IF(U200="zákl. prenesená",N200,0)</f>
        <v>0</v>
      </c>
      <c r="BH200" s="100">
        <f>IF(U200="zníž. prenesená",N200,0)</f>
        <v>0</v>
      </c>
      <c r="BI200" s="100">
        <f>IF(U200="nulová",N200,0)</f>
        <v>0</v>
      </c>
      <c r="BJ200" s="18" t="s">
        <v>121</v>
      </c>
      <c r="BK200" s="100">
        <f>ROUND(L200*K200,2)</f>
        <v>0</v>
      </c>
      <c r="BL200" s="18" t="s">
        <v>204</v>
      </c>
      <c r="BM200" s="18" t="s">
        <v>369</v>
      </c>
    </row>
    <row r="201" spans="2:65" s="9" customFormat="1" ht="29.85" customHeight="1">
      <c r="B201" s="141"/>
      <c r="C201" s="142"/>
      <c r="D201" s="151" t="s">
        <v>112</v>
      </c>
      <c r="E201" s="151"/>
      <c r="F201" s="151"/>
      <c r="G201" s="151"/>
      <c r="H201" s="151"/>
      <c r="I201" s="151"/>
      <c r="J201" s="151"/>
      <c r="K201" s="151"/>
      <c r="L201" s="151"/>
      <c r="M201" s="151"/>
      <c r="N201" s="232">
        <f>BK201</f>
        <v>0</v>
      </c>
      <c r="O201" s="233"/>
      <c r="P201" s="233"/>
      <c r="Q201" s="233"/>
      <c r="R201" s="144"/>
      <c r="T201" s="145"/>
      <c r="U201" s="142"/>
      <c r="V201" s="142"/>
      <c r="W201" s="146">
        <f>SUM(W202:W206)</f>
        <v>0</v>
      </c>
      <c r="X201" s="142"/>
      <c r="Y201" s="146">
        <f>SUM(Y202:Y206)</f>
        <v>29.166003119999999</v>
      </c>
      <c r="Z201" s="142"/>
      <c r="AA201" s="147">
        <f>SUM(AA202:AA206)</f>
        <v>0</v>
      </c>
      <c r="AR201" s="148" t="s">
        <v>121</v>
      </c>
      <c r="AT201" s="149" t="s">
        <v>71</v>
      </c>
      <c r="AU201" s="149" t="s">
        <v>78</v>
      </c>
      <c r="AY201" s="148" t="s">
        <v>141</v>
      </c>
      <c r="BK201" s="150">
        <f>SUM(BK202:BK206)</f>
        <v>0</v>
      </c>
    </row>
    <row r="202" spans="2:65" s="1" customFormat="1" ht="38.25" customHeight="1">
      <c r="B202" s="123"/>
      <c r="C202" s="152" t="s">
        <v>370</v>
      </c>
      <c r="D202" s="152" t="s">
        <v>142</v>
      </c>
      <c r="E202" s="153" t="s">
        <v>371</v>
      </c>
      <c r="F202" s="231" t="s">
        <v>372</v>
      </c>
      <c r="G202" s="231"/>
      <c r="H202" s="231"/>
      <c r="I202" s="231"/>
      <c r="J202" s="154" t="s">
        <v>150</v>
      </c>
      <c r="K202" s="155">
        <v>19.14</v>
      </c>
      <c r="L202" s="234">
        <v>0</v>
      </c>
      <c r="M202" s="234"/>
      <c r="N202" s="230">
        <f>ROUND(L202*K202,2)</f>
        <v>0</v>
      </c>
      <c r="O202" s="230"/>
      <c r="P202" s="230"/>
      <c r="Q202" s="230"/>
      <c r="R202" s="126"/>
      <c r="T202" s="157" t="s">
        <v>5</v>
      </c>
      <c r="U202" s="43" t="s">
        <v>40</v>
      </c>
      <c r="V202" s="35"/>
      <c r="W202" s="158">
        <f>V202*K202</f>
        <v>0</v>
      </c>
      <c r="X202" s="158">
        <v>4.0000000000000003E-5</v>
      </c>
      <c r="Y202" s="158">
        <f>X202*K202</f>
        <v>7.6560000000000007E-4</v>
      </c>
      <c r="Z202" s="158">
        <v>0</v>
      </c>
      <c r="AA202" s="159">
        <f>Z202*K202</f>
        <v>0</v>
      </c>
      <c r="AR202" s="18" t="s">
        <v>204</v>
      </c>
      <c r="AT202" s="18" t="s">
        <v>142</v>
      </c>
      <c r="AU202" s="18" t="s">
        <v>121</v>
      </c>
      <c r="AY202" s="18" t="s">
        <v>141</v>
      </c>
      <c r="BE202" s="100">
        <f>IF(U202="základná",N202,0)</f>
        <v>0</v>
      </c>
      <c r="BF202" s="100">
        <f>IF(U202="znížená",N202,0)</f>
        <v>0</v>
      </c>
      <c r="BG202" s="100">
        <f>IF(U202="zákl. prenesená",N202,0)</f>
        <v>0</v>
      </c>
      <c r="BH202" s="100">
        <f>IF(U202="zníž. prenesená",N202,0)</f>
        <v>0</v>
      </c>
      <c r="BI202" s="100">
        <f>IF(U202="nulová",N202,0)</f>
        <v>0</v>
      </c>
      <c r="BJ202" s="18" t="s">
        <v>121</v>
      </c>
      <c r="BK202" s="100">
        <f>ROUND(L202*K202,2)</f>
        <v>0</v>
      </c>
      <c r="BL202" s="18" t="s">
        <v>204</v>
      </c>
      <c r="BM202" s="18" t="s">
        <v>373</v>
      </c>
    </row>
    <row r="203" spans="2:65" s="1" customFormat="1" ht="16.5" customHeight="1">
      <c r="B203" s="123"/>
      <c r="C203" s="160" t="s">
        <v>374</v>
      </c>
      <c r="D203" s="160" t="s">
        <v>213</v>
      </c>
      <c r="E203" s="161" t="s">
        <v>375</v>
      </c>
      <c r="F203" s="236" t="s">
        <v>376</v>
      </c>
      <c r="G203" s="236"/>
      <c r="H203" s="236"/>
      <c r="I203" s="236"/>
      <c r="J203" s="162" t="s">
        <v>150</v>
      </c>
      <c r="K203" s="163">
        <v>21.053999999999998</v>
      </c>
      <c r="L203" s="237">
        <v>0</v>
      </c>
      <c r="M203" s="237"/>
      <c r="N203" s="235">
        <f>ROUND(L203*K203,2)</f>
        <v>0</v>
      </c>
      <c r="O203" s="230"/>
      <c r="P203" s="230"/>
      <c r="Q203" s="230"/>
      <c r="R203" s="126"/>
      <c r="T203" s="157" t="s">
        <v>5</v>
      </c>
      <c r="U203" s="43" t="s">
        <v>40</v>
      </c>
      <c r="V203" s="35"/>
      <c r="W203" s="158">
        <f>V203*K203</f>
        <v>0</v>
      </c>
      <c r="X203" s="158">
        <v>5.8799999999999998E-3</v>
      </c>
      <c r="Y203" s="158">
        <f>X203*K203</f>
        <v>0.12379751999999998</v>
      </c>
      <c r="Z203" s="158">
        <v>0</v>
      </c>
      <c r="AA203" s="159">
        <f>Z203*K203</f>
        <v>0</v>
      </c>
      <c r="AR203" s="18" t="s">
        <v>215</v>
      </c>
      <c r="AT203" s="18" t="s">
        <v>213</v>
      </c>
      <c r="AU203" s="18" t="s">
        <v>121</v>
      </c>
      <c r="AY203" s="18" t="s">
        <v>141</v>
      </c>
      <c r="BE203" s="100">
        <f>IF(U203="základná",N203,0)</f>
        <v>0</v>
      </c>
      <c r="BF203" s="100">
        <f>IF(U203="znížená",N203,0)</f>
        <v>0</v>
      </c>
      <c r="BG203" s="100">
        <f>IF(U203="zákl. prenesená",N203,0)</f>
        <v>0</v>
      </c>
      <c r="BH203" s="100">
        <f>IF(U203="zníž. prenesená",N203,0)</f>
        <v>0</v>
      </c>
      <c r="BI203" s="100">
        <f>IF(U203="nulová",N203,0)</f>
        <v>0</v>
      </c>
      <c r="BJ203" s="18" t="s">
        <v>121</v>
      </c>
      <c r="BK203" s="100">
        <f>ROUND(L203*K203,2)</f>
        <v>0</v>
      </c>
      <c r="BL203" s="18" t="s">
        <v>204</v>
      </c>
      <c r="BM203" s="18" t="s">
        <v>377</v>
      </c>
    </row>
    <row r="204" spans="2:65" s="1" customFormat="1" ht="25.5" customHeight="1">
      <c r="B204" s="123"/>
      <c r="C204" s="152" t="s">
        <v>378</v>
      </c>
      <c r="D204" s="152" t="s">
        <v>142</v>
      </c>
      <c r="E204" s="153" t="s">
        <v>379</v>
      </c>
      <c r="F204" s="231" t="s">
        <v>380</v>
      </c>
      <c r="G204" s="231"/>
      <c r="H204" s="231"/>
      <c r="I204" s="231"/>
      <c r="J204" s="154" t="s">
        <v>145</v>
      </c>
      <c r="K204" s="155">
        <v>48</v>
      </c>
      <c r="L204" s="234">
        <v>0</v>
      </c>
      <c r="M204" s="234"/>
      <c r="N204" s="230">
        <f>ROUND(L204*K204,2)</f>
        <v>0</v>
      </c>
      <c r="O204" s="230"/>
      <c r="P204" s="230"/>
      <c r="Q204" s="230"/>
      <c r="R204" s="126"/>
      <c r="T204" s="157" t="s">
        <v>5</v>
      </c>
      <c r="U204" s="43" t="s">
        <v>40</v>
      </c>
      <c r="V204" s="35"/>
      <c r="W204" s="158">
        <f>V204*K204</f>
        <v>0</v>
      </c>
      <c r="X204" s="158">
        <v>3.0000000000000001E-5</v>
      </c>
      <c r="Y204" s="158">
        <f>X204*K204</f>
        <v>1.4400000000000001E-3</v>
      </c>
      <c r="Z204" s="158">
        <v>0</v>
      </c>
      <c r="AA204" s="159">
        <f>Z204*K204</f>
        <v>0</v>
      </c>
      <c r="AR204" s="18" t="s">
        <v>204</v>
      </c>
      <c r="AT204" s="18" t="s">
        <v>142</v>
      </c>
      <c r="AU204" s="18" t="s">
        <v>121</v>
      </c>
      <c r="AY204" s="18" t="s">
        <v>141</v>
      </c>
      <c r="BE204" s="100">
        <f>IF(U204="základná",N204,0)</f>
        <v>0</v>
      </c>
      <c r="BF204" s="100">
        <f>IF(U204="znížená",N204,0)</f>
        <v>0</v>
      </c>
      <c r="BG204" s="100">
        <f>IF(U204="zákl. prenesená",N204,0)</f>
        <v>0</v>
      </c>
      <c r="BH204" s="100">
        <f>IF(U204="zníž. prenesená",N204,0)</f>
        <v>0</v>
      </c>
      <c r="BI204" s="100">
        <f>IF(U204="nulová",N204,0)</f>
        <v>0</v>
      </c>
      <c r="BJ204" s="18" t="s">
        <v>121</v>
      </c>
      <c r="BK204" s="100">
        <f>ROUND(L204*K204,2)</f>
        <v>0</v>
      </c>
      <c r="BL204" s="18" t="s">
        <v>204</v>
      </c>
      <c r="BM204" s="18" t="s">
        <v>381</v>
      </c>
    </row>
    <row r="205" spans="2:65" s="1" customFormat="1" ht="25.5" customHeight="1">
      <c r="B205" s="123"/>
      <c r="C205" s="160" t="s">
        <v>382</v>
      </c>
      <c r="D205" s="160" t="s">
        <v>213</v>
      </c>
      <c r="E205" s="161" t="s">
        <v>383</v>
      </c>
      <c r="F205" s="236" t="s">
        <v>384</v>
      </c>
      <c r="G205" s="236"/>
      <c r="H205" s="236"/>
      <c r="I205" s="236"/>
      <c r="J205" s="162" t="s">
        <v>145</v>
      </c>
      <c r="K205" s="163">
        <v>52.8</v>
      </c>
      <c r="L205" s="237">
        <v>0</v>
      </c>
      <c r="M205" s="237"/>
      <c r="N205" s="235">
        <f>ROUND(L205*K205,2)</f>
        <v>0</v>
      </c>
      <c r="O205" s="230"/>
      <c r="P205" s="230"/>
      <c r="Q205" s="230"/>
      <c r="R205" s="126"/>
      <c r="T205" s="157" t="s">
        <v>5</v>
      </c>
      <c r="U205" s="43" t="s">
        <v>40</v>
      </c>
      <c r="V205" s="35"/>
      <c r="W205" s="158">
        <f>V205*K205</f>
        <v>0</v>
      </c>
      <c r="X205" s="158">
        <v>0.55000000000000004</v>
      </c>
      <c r="Y205" s="158">
        <f>X205*K205</f>
        <v>29.04</v>
      </c>
      <c r="Z205" s="158">
        <v>0</v>
      </c>
      <c r="AA205" s="159">
        <f>Z205*K205</f>
        <v>0</v>
      </c>
      <c r="AR205" s="18" t="s">
        <v>215</v>
      </c>
      <c r="AT205" s="18" t="s">
        <v>213</v>
      </c>
      <c r="AU205" s="18" t="s">
        <v>121</v>
      </c>
      <c r="AY205" s="18" t="s">
        <v>141</v>
      </c>
      <c r="BE205" s="100">
        <f>IF(U205="základná",N205,0)</f>
        <v>0</v>
      </c>
      <c r="BF205" s="100">
        <f>IF(U205="znížená",N205,0)</f>
        <v>0</v>
      </c>
      <c r="BG205" s="100">
        <f>IF(U205="zákl. prenesená",N205,0)</f>
        <v>0</v>
      </c>
      <c r="BH205" s="100">
        <f>IF(U205="zníž. prenesená",N205,0)</f>
        <v>0</v>
      </c>
      <c r="BI205" s="100">
        <f>IF(U205="nulová",N205,0)</f>
        <v>0</v>
      </c>
      <c r="BJ205" s="18" t="s">
        <v>121</v>
      </c>
      <c r="BK205" s="100">
        <f>ROUND(L205*K205,2)</f>
        <v>0</v>
      </c>
      <c r="BL205" s="18" t="s">
        <v>204</v>
      </c>
      <c r="BM205" s="18" t="s">
        <v>385</v>
      </c>
    </row>
    <row r="206" spans="2:65" s="1" customFormat="1" ht="25.5" customHeight="1">
      <c r="B206" s="123"/>
      <c r="C206" s="152" t="s">
        <v>386</v>
      </c>
      <c r="D206" s="152" t="s">
        <v>142</v>
      </c>
      <c r="E206" s="153" t="s">
        <v>387</v>
      </c>
      <c r="F206" s="231" t="s">
        <v>388</v>
      </c>
      <c r="G206" s="231"/>
      <c r="H206" s="231"/>
      <c r="I206" s="231"/>
      <c r="J206" s="154" t="s">
        <v>230</v>
      </c>
      <c r="K206" s="156">
        <v>0</v>
      </c>
      <c r="L206" s="234">
        <v>0</v>
      </c>
      <c r="M206" s="234"/>
      <c r="N206" s="230">
        <f>ROUND(L206*K206,2)</f>
        <v>0</v>
      </c>
      <c r="O206" s="230"/>
      <c r="P206" s="230"/>
      <c r="Q206" s="230"/>
      <c r="R206" s="126"/>
      <c r="T206" s="157" t="s">
        <v>5</v>
      </c>
      <c r="U206" s="43" t="s">
        <v>40</v>
      </c>
      <c r="V206" s="35"/>
      <c r="W206" s="158">
        <f>V206*K206</f>
        <v>0</v>
      </c>
      <c r="X206" s="158">
        <v>0</v>
      </c>
      <c r="Y206" s="158">
        <f>X206*K206</f>
        <v>0</v>
      </c>
      <c r="Z206" s="158">
        <v>0</v>
      </c>
      <c r="AA206" s="159">
        <f>Z206*K206</f>
        <v>0</v>
      </c>
      <c r="AR206" s="18" t="s">
        <v>204</v>
      </c>
      <c r="AT206" s="18" t="s">
        <v>142</v>
      </c>
      <c r="AU206" s="18" t="s">
        <v>121</v>
      </c>
      <c r="AY206" s="18" t="s">
        <v>141</v>
      </c>
      <c r="BE206" s="100">
        <f>IF(U206="základná",N206,0)</f>
        <v>0</v>
      </c>
      <c r="BF206" s="100">
        <f>IF(U206="znížená",N206,0)</f>
        <v>0</v>
      </c>
      <c r="BG206" s="100">
        <f>IF(U206="zákl. prenesená",N206,0)</f>
        <v>0</v>
      </c>
      <c r="BH206" s="100">
        <f>IF(U206="zníž. prenesená",N206,0)</f>
        <v>0</v>
      </c>
      <c r="BI206" s="100">
        <f>IF(U206="nulová",N206,0)</f>
        <v>0</v>
      </c>
      <c r="BJ206" s="18" t="s">
        <v>121</v>
      </c>
      <c r="BK206" s="100">
        <f>ROUND(L206*K206,2)</f>
        <v>0</v>
      </c>
      <c r="BL206" s="18" t="s">
        <v>204</v>
      </c>
      <c r="BM206" s="18" t="s">
        <v>389</v>
      </c>
    </row>
    <row r="207" spans="2:65" s="9" customFormat="1" ht="29.85" customHeight="1">
      <c r="B207" s="141"/>
      <c r="C207" s="142"/>
      <c r="D207" s="151" t="s">
        <v>113</v>
      </c>
      <c r="E207" s="151"/>
      <c r="F207" s="151"/>
      <c r="G207" s="151"/>
      <c r="H207" s="151"/>
      <c r="I207" s="151"/>
      <c r="J207" s="151"/>
      <c r="K207" s="151"/>
      <c r="L207" s="151"/>
      <c r="M207" s="151"/>
      <c r="N207" s="232">
        <f>BK207</f>
        <v>0</v>
      </c>
      <c r="O207" s="233"/>
      <c r="P207" s="233"/>
      <c r="Q207" s="233"/>
      <c r="R207" s="144"/>
      <c r="T207" s="145"/>
      <c r="U207" s="142"/>
      <c r="V207" s="142"/>
      <c r="W207" s="146">
        <f>SUM(W208:W212)</f>
        <v>0</v>
      </c>
      <c r="X207" s="142"/>
      <c r="Y207" s="146">
        <f>SUM(Y208:Y212)</f>
        <v>4.0593319999999995</v>
      </c>
      <c r="Z207" s="142"/>
      <c r="AA207" s="147">
        <f>SUM(AA208:AA212)</f>
        <v>2.1419999999999999</v>
      </c>
      <c r="AR207" s="148" t="s">
        <v>121</v>
      </c>
      <c r="AT207" s="149" t="s">
        <v>71</v>
      </c>
      <c r="AU207" s="149" t="s">
        <v>78</v>
      </c>
      <c r="AY207" s="148" t="s">
        <v>141</v>
      </c>
      <c r="BK207" s="150">
        <f>SUM(BK208:BK212)</f>
        <v>0</v>
      </c>
    </row>
    <row r="208" spans="2:65" s="1" customFormat="1" ht="25.5" customHeight="1">
      <c r="B208" s="123"/>
      <c r="C208" s="152" t="s">
        <v>390</v>
      </c>
      <c r="D208" s="152" t="s">
        <v>142</v>
      </c>
      <c r="E208" s="153" t="s">
        <v>391</v>
      </c>
      <c r="F208" s="231" t="s">
        <v>392</v>
      </c>
      <c r="G208" s="231"/>
      <c r="H208" s="231"/>
      <c r="I208" s="231"/>
      <c r="J208" s="154" t="s">
        <v>150</v>
      </c>
      <c r="K208" s="155">
        <v>322.39999999999998</v>
      </c>
      <c r="L208" s="234">
        <v>0</v>
      </c>
      <c r="M208" s="234"/>
      <c r="N208" s="230">
        <f>ROUND(L208*K208,2)</f>
        <v>0</v>
      </c>
      <c r="O208" s="230"/>
      <c r="P208" s="230"/>
      <c r="Q208" s="230"/>
      <c r="R208" s="126"/>
      <c r="T208" s="157" t="s">
        <v>5</v>
      </c>
      <c r="U208" s="43" t="s">
        <v>40</v>
      </c>
      <c r="V208" s="35"/>
      <c r="W208" s="158">
        <f>V208*K208</f>
        <v>0</v>
      </c>
      <c r="X208" s="158">
        <v>1.4E-3</v>
      </c>
      <c r="Y208" s="158">
        <f>X208*K208</f>
        <v>0.45135999999999998</v>
      </c>
      <c r="Z208" s="158">
        <v>0</v>
      </c>
      <c r="AA208" s="159">
        <f>Z208*K208</f>
        <v>0</v>
      </c>
      <c r="AR208" s="18" t="s">
        <v>204</v>
      </c>
      <c r="AT208" s="18" t="s">
        <v>142</v>
      </c>
      <c r="AU208" s="18" t="s">
        <v>121</v>
      </c>
      <c r="AY208" s="18" t="s">
        <v>141</v>
      </c>
      <c r="BE208" s="100">
        <f>IF(U208="základná",N208,0)</f>
        <v>0</v>
      </c>
      <c r="BF208" s="100">
        <f>IF(U208="znížená",N208,0)</f>
        <v>0</v>
      </c>
      <c r="BG208" s="100">
        <f>IF(U208="zákl. prenesená",N208,0)</f>
        <v>0</v>
      </c>
      <c r="BH208" s="100">
        <f>IF(U208="zníž. prenesená",N208,0)</f>
        <v>0</v>
      </c>
      <c r="BI208" s="100">
        <f>IF(U208="nulová",N208,0)</f>
        <v>0</v>
      </c>
      <c r="BJ208" s="18" t="s">
        <v>121</v>
      </c>
      <c r="BK208" s="100">
        <f>ROUND(L208*K208,2)</f>
        <v>0</v>
      </c>
      <c r="BL208" s="18" t="s">
        <v>204</v>
      </c>
      <c r="BM208" s="18" t="s">
        <v>393</v>
      </c>
    </row>
    <row r="209" spans="2:65" s="1" customFormat="1" ht="25.5" customHeight="1">
      <c r="B209" s="123"/>
      <c r="C209" s="160" t="s">
        <v>394</v>
      </c>
      <c r="D209" s="160" t="s">
        <v>213</v>
      </c>
      <c r="E209" s="161" t="s">
        <v>395</v>
      </c>
      <c r="F209" s="236" t="s">
        <v>396</v>
      </c>
      <c r="G209" s="236"/>
      <c r="H209" s="236"/>
      <c r="I209" s="236"/>
      <c r="J209" s="162" t="s">
        <v>150</v>
      </c>
      <c r="K209" s="163">
        <v>370.76</v>
      </c>
      <c r="L209" s="237">
        <v>0</v>
      </c>
      <c r="M209" s="237"/>
      <c r="N209" s="235">
        <f>ROUND(L209*K209,2)</f>
        <v>0</v>
      </c>
      <c r="O209" s="230"/>
      <c r="P209" s="230"/>
      <c r="Q209" s="230"/>
      <c r="R209" s="126"/>
      <c r="T209" s="157" t="s">
        <v>5</v>
      </c>
      <c r="U209" s="43" t="s">
        <v>40</v>
      </c>
      <c r="V209" s="35"/>
      <c r="W209" s="158">
        <f>V209*K209</f>
        <v>0</v>
      </c>
      <c r="X209" s="158">
        <v>9.7000000000000003E-3</v>
      </c>
      <c r="Y209" s="158">
        <f>X209*K209</f>
        <v>3.5963720000000001</v>
      </c>
      <c r="Z209" s="158">
        <v>0</v>
      </c>
      <c r="AA209" s="159">
        <f>Z209*K209</f>
        <v>0</v>
      </c>
      <c r="AR209" s="18" t="s">
        <v>215</v>
      </c>
      <c r="AT209" s="18" t="s">
        <v>213</v>
      </c>
      <c r="AU209" s="18" t="s">
        <v>121</v>
      </c>
      <c r="AY209" s="18" t="s">
        <v>141</v>
      </c>
      <c r="BE209" s="100">
        <f>IF(U209="základná",N209,0)</f>
        <v>0</v>
      </c>
      <c r="BF209" s="100">
        <f>IF(U209="znížená",N209,0)</f>
        <v>0</v>
      </c>
      <c r="BG209" s="100">
        <f>IF(U209="zákl. prenesená",N209,0)</f>
        <v>0</v>
      </c>
      <c r="BH209" s="100">
        <f>IF(U209="zníž. prenesená",N209,0)</f>
        <v>0</v>
      </c>
      <c r="BI209" s="100">
        <f>IF(U209="nulová",N209,0)</f>
        <v>0</v>
      </c>
      <c r="BJ209" s="18" t="s">
        <v>121</v>
      </c>
      <c r="BK209" s="100">
        <f>ROUND(L209*K209,2)</f>
        <v>0</v>
      </c>
      <c r="BL209" s="18" t="s">
        <v>204</v>
      </c>
      <c r="BM209" s="18" t="s">
        <v>397</v>
      </c>
    </row>
    <row r="210" spans="2:65" s="1" customFormat="1" ht="16.5" customHeight="1">
      <c r="B210" s="123"/>
      <c r="C210" s="160" t="s">
        <v>398</v>
      </c>
      <c r="D210" s="160" t="s">
        <v>213</v>
      </c>
      <c r="E210" s="161" t="s">
        <v>399</v>
      </c>
      <c r="F210" s="236" t="s">
        <v>400</v>
      </c>
      <c r="G210" s="236"/>
      <c r="H210" s="236"/>
      <c r="I210" s="236"/>
      <c r="J210" s="162" t="s">
        <v>401</v>
      </c>
      <c r="K210" s="163">
        <v>1</v>
      </c>
      <c r="L210" s="237">
        <v>0</v>
      </c>
      <c r="M210" s="237"/>
      <c r="N210" s="235">
        <f>ROUND(L210*K210,2)</f>
        <v>0</v>
      </c>
      <c r="O210" s="230"/>
      <c r="P210" s="230"/>
      <c r="Q210" s="230"/>
      <c r="R210" s="126"/>
      <c r="T210" s="157" t="s">
        <v>5</v>
      </c>
      <c r="U210" s="43" t="s">
        <v>40</v>
      </c>
      <c r="V210" s="35"/>
      <c r="W210" s="158">
        <f>V210*K210</f>
        <v>0</v>
      </c>
      <c r="X210" s="158">
        <v>1.1599999999999999E-2</v>
      </c>
      <c r="Y210" s="158">
        <f>X210*K210</f>
        <v>1.1599999999999999E-2</v>
      </c>
      <c r="Z210" s="158">
        <v>0</v>
      </c>
      <c r="AA210" s="159">
        <f>Z210*K210</f>
        <v>0</v>
      </c>
      <c r="AR210" s="18" t="s">
        <v>215</v>
      </c>
      <c r="AT210" s="18" t="s">
        <v>213</v>
      </c>
      <c r="AU210" s="18" t="s">
        <v>121</v>
      </c>
      <c r="AY210" s="18" t="s">
        <v>141</v>
      </c>
      <c r="BE210" s="100">
        <f>IF(U210="základná",N210,0)</f>
        <v>0</v>
      </c>
      <c r="BF210" s="100">
        <f>IF(U210="znížená",N210,0)</f>
        <v>0</v>
      </c>
      <c r="BG210" s="100">
        <f>IF(U210="zákl. prenesená",N210,0)</f>
        <v>0</v>
      </c>
      <c r="BH210" s="100">
        <f>IF(U210="zníž. prenesená",N210,0)</f>
        <v>0</v>
      </c>
      <c r="BI210" s="100">
        <f>IF(U210="nulová",N210,0)</f>
        <v>0</v>
      </c>
      <c r="BJ210" s="18" t="s">
        <v>121</v>
      </c>
      <c r="BK210" s="100">
        <f>ROUND(L210*K210,2)</f>
        <v>0</v>
      </c>
      <c r="BL210" s="18" t="s">
        <v>204</v>
      </c>
      <c r="BM210" s="18" t="s">
        <v>402</v>
      </c>
    </row>
    <row r="211" spans="2:65" s="1" customFormat="1" ht="25.5" customHeight="1">
      <c r="B211" s="123"/>
      <c r="C211" s="152" t="s">
        <v>403</v>
      </c>
      <c r="D211" s="152" t="s">
        <v>142</v>
      </c>
      <c r="E211" s="153" t="s">
        <v>404</v>
      </c>
      <c r="F211" s="231" t="s">
        <v>405</v>
      </c>
      <c r="G211" s="231"/>
      <c r="H211" s="231"/>
      <c r="I211" s="231"/>
      <c r="J211" s="154" t="s">
        <v>150</v>
      </c>
      <c r="K211" s="155">
        <v>306</v>
      </c>
      <c r="L211" s="234">
        <v>0</v>
      </c>
      <c r="M211" s="234"/>
      <c r="N211" s="230">
        <f>ROUND(L211*K211,2)</f>
        <v>0</v>
      </c>
      <c r="O211" s="230"/>
      <c r="P211" s="230"/>
      <c r="Q211" s="230"/>
      <c r="R211" s="126"/>
      <c r="T211" s="157" t="s">
        <v>5</v>
      </c>
      <c r="U211" s="43" t="s">
        <v>40</v>
      </c>
      <c r="V211" s="35"/>
      <c r="W211" s="158">
        <f>V211*K211</f>
        <v>0</v>
      </c>
      <c r="X211" s="158">
        <v>0</v>
      </c>
      <c r="Y211" s="158">
        <f>X211*K211</f>
        <v>0</v>
      </c>
      <c r="Z211" s="158">
        <v>7.0000000000000001E-3</v>
      </c>
      <c r="AA211" s="159">
        <f>Z211*K211</f>
        <v>2.1419999999999999</v>
      </c>
      <c r="AR211" s="18" t="s">
        <v>204</v>
      </c>
      <c r="AT211" s="18" t="s">
        <v>142</v>
      </c>
      <c r="AU211" s="18" t="s">
        <v>121</v>
      </c>
      <c r="AY211" s="18" t="s">
        <v>141</v>
      </c>
      <c r="BE211" s="100">
        <f>IF(U211="základná",N211,0)</f>
        <v>0</v>
      </c>
      <c r="BF211" s="100">
        <f>IF(U211="znížená",N211,0)</f>
        <v>0</v>
      </c>
      <c r="BG211" s="100">
        <f>IF(U211="zákl. prenesená",N211,0)</f>
        <v>0</v>
      </c>
      <c r="BH211" s="100">
        <f>IF(U211="zníž. prenesená",N211,0)</f>
        <v>0</v>
      </c>
      <c r="BI211" s="100">
        <f>IF(U211="nulová",N211,0)</f>
        <v>0</v>
      </c>
      <c r="BJ211" s="18" t="s">
        <v>121</v>
      </c>
      <c r="BK211" s="100">
        <f>ROUND(L211*K211,2)</f>
        <v>0</v>
      </c>
      <c r="BL211" s="18" t="s">
        <v>204</v>
      </c>
      <c r="BM211" s="18" t="s">
        <v>406</v>
      </c>
    </row>
    <row r="212" spans="2:65" s="1" customFormat="1" ht="38.25" customHeight="1">
      <c r="B212" s="123"/>
      <c r="C212" s="152" t="s">
        <v>407</v>
      </c>
      <c r="D212" s="152" t="s">
        <v>142</v>
      </c>
      <c r="E212" s="153" t="s">
        <v>408</v>
      </c>
      <c r="F212" s="231" t="s">
        <v>409</v>
      </c>
      <c r="G212" s="231"/>
      <c r="H212" s="231"/>
      <c r="I212" s="231"/>
      <c r="J212" s="154" t="s">
        <v>230</v>
      </c>
      <c r="K212" s="156">
        <v>0</v>
      </c>
      <c r="L212" s="234">
        <v>0</v>
      </c>
      <c r="M212" s="234"/>
      <c r="N212" s="230">
        <f>ROUND(L212*K212,2)</f>
        <v>0</v>
      </c>
      <c r="O212" s="230"/>
      <c r="P212" s="230"/>
      <c r="Q212" s="230"/>
      <c r="R212" s="126"/>
      <c r="T212" s="157" t="s">
        <v>5</v>
      </c>
      <c r="U212" s="43" t="s">
        <v>40</v>
      </c>
      <c r="V212" s="35"/>
      <c r="W212" s="158">
        <f>V212*K212</f>
        <v>0</v>
      </c>
      <c r="X212" s="158">
        <v>0</v>
      </c>
      <c r="Y212" s="158">
        <f>X212*K212</f>
        <v>0</v>
      </c>
      <c r="Z212" s="158">
        <v>0</v>
      </c>
      <c r="AA212" s="159">
        <f>Z212*K212</f>
        <v>0</v>
      </c>
      <c r="AR212" s="18" t="s">
        <v>204</v>
      </c>
      <c r="AT212" s="18" t="s">
        <v>142</v>
      </c>
      <c r="AU212" s="18" t="s">
        <v>121</v>
      </c>
      <c r="AY212" s="18" t="s">
        <v>141</v>
      </c>
      <c r="BE212" s="100">
        <f>IF(U212="základná",N212,0)</f>
        <v>0</v>
      </c>
      <c r="BF212" s="100">
        <f>IF(U212="znížená",N212,0)</f>
        <v>0</v>
      </c>
      <c r="BG212" s="100">
        <f>IF(U212="zákl. prenesená",N212,0)</f>
        <v>0</v>
      </c>
      <c r="BH212" s="100">
        <f>IF(U212="zníž. prenesená",N212,0)</f>
        <v>0</v>
      </c>
      <c r="BI212" s="100">
        <f>IF(U212="nulová",N212,0)</f>
        <v>0</v>
      </c>
      <c r="BJ212" s="18" t="s">
        <v>121</v>
      </c>
      <c r="BK212" s="100">
        <f>ROUND(L212*K212,2)</f>
        <v>0</v>
      </c>
      <c r="BL212" s="18" t="s">
        <v>204</v>
      </c>
      <c r="BM212" s="18" t="s">
        <v>410</v>
      </c>
    </row>
    <row r="213" spans="2:65" s="9" customFormat="1" ht="29.85" customHeight="1">
      <c r="B213" s="141"/>
      <c r="C213" s="142"/>
      <c r="D213" s="151" t="s">
        <v>114</v>
      </c>
      <c r="E213" s="151"/>
      <c r="F213" s="151"/>
      <c r="G213" s="151"/>
      <c r="H213" s="151"/>
      <c r="I213" s="151"/>
      <c r="J213" s="151"/>
      <c r="K213" s="151"/>
      <c r="L213" s="151"/>
      <c r="M213" s="151"/>
      <c r="N213" s="232">
        <f>BK213</f>
        <v>0</v>
      </c>
      <c r="O213" s="233"/>
      <c r="P213" s="233"/>
      <c r="Q213" s="233"/>
      <c r="R213" s="144"/>
      <c r="T213" s="145"/>
      <c r="U213" s="142"/>
      <c r="V213" s="142"/>
      <c r="W213" s="146">
        <f>SUM(W214:W216)</f>
        <v>0</v>
      </c>
      <c r="X213" s="142"/>
      <c r="Y213" s="146">
        <f>SUM(Y214:Y216)</f>
        <v>0.24813111000000002</v>
      </c>
      <c r="Z213" s="142"/>
      <c r="AA213" s="147">
        <f>SUM(AA214:AA216)</f>
        <v>0</v>
      </c>
      <c r="AR213" s="148" t="s">
        <v>121</v>
      </c>
      <c r="AT213" s="149" t="s">
        <v>71</v>
      </c>
      <c r="AU213" s="149" t="s">
        <v>78</v>
      </c>
      <c r="AY213" s="148" t="s">
        <v>141</v>
      </c>
      <c r="BK213" s="150">
        <f>SUM(BK214:BK216)</f>
        <v>0</v>
      </c>
    </row>
    <row r="214" spans="2:65" s="1" customFormat="1" ht="25.5" customHeight="1">
      <c r="B214" s="123"/>
      <c r="C214" s="152" t="s">
        <v>411</v>
      </c>
      <c r="D214" s="152" t="s">
        <v>142</v>
      </c>
      <c r="E214" s="153" t="s">
        <v>412</v>
      </c>
      <c r="F214" s="231" t="s">
        <v>413</v>
      </c>
      <c r="G214" s="231"/>
      <c r="H214" s="231"/>
      <c r="I214" s="231"/>
      <c r="J214" s="154" t="s">
        <v>150</v>
      </c>
      <c r="K214" s="155">
        <v>42.405000000000001</v>
      </c>
      <c r="L214" s="234">
        <v>0</v>
      </c>
      <c r="M214" s="234"/>
      <c r="N214" s="230">
        <f>ROUND(L214*K214,2)</f>
        <v>0</v>
      </c>
      <c r="O214" s="230"/>
      <c r="P214" s="230"/>
      <c r="Q214" s="230"/>
      <c r="R214" s="126"/>
      <c r="T214" s="157" t="s">
        <v>5</v>
      </c>
      <c r="U214" s="43" t="s">
        <v>40</v>
      </c>
      <c r="V214" s="35"/>
      <c r="W214" s="158">
        <f>V214*K214</f>
        <v>0</v>
      </c>
      <c r="X214" s="158">
        <v>1.1E-4</v>
      </c>
      <c r="Y214" s="158">
        <f>X214*K214</f>
        <v>4.6645499999999999E-3</v>
      </c>
      <c r="Z214" s="158">
        <v>0</v>
      </c>
      <c r="AA214" s="159">
        <f>Z214*K214</f>
        <v>0</v>
      </c>
      <c r="AR214" s="18" t="s">
        <v>204</v>
      </c>
      <c r="AT214" s="18" t="s">
        <v>142</v>
      </c>
      <c r="AU214" s="18" t="s">
        <v>121</v>
      </c>
      <c r="AY214" s="18" t="s">
        <v>141</v>
      </c>
      <c r="BE214" s="100">
        <f>IF(U214="základná",N214,0)</f>
        <v>0</v>
      </c>
      <c r="BF214" s="100">
        <f>IF(U214="znížená",N214,0)</f>
        <v>0</v>
      </c>
      <c r="BG214" s="100">
        <f>IF(U214="zákl. prenesená",N214,0)</f>
        <v>0</v>
      </c>
      <c r="BH214" s="100">
        <f>IF(U214="zníž. prenesená",N214,0)</f>
        <v>0</v>
      </c>
      <c r="BI214" s="100">
        <f>IF(U214="nulová",N214,0)</f>
        <v>0</v>
      </c>
      <c r="BJ214" s="18" t="s">
        <v>121</v>
      </c>
      <c r="BK214" s="100">
        <f>ROUND(L214*K214,2)</f>
        <v>0</v>
      </c>
      <c r="BL214" s="18" t="s">
        <v>204</v>
      </c>
      <c r="BM214" s="18" t="s">
        <v>414</v>
      </c>
    </row>
    <row r="215" spans="2:65" s="1" customFormat="1" ht="25.5" customHeight="1">
      <c r="B215" s="123"/>
      <c r="C215" s="152" t="s">
        <v>415</v>
      </c>
      <c r="D215" s="152" t="s">
        <v>142</v>
      </c>
      <c r="E215" s="153" t="s">
        <v>416</v>
      </c>
      <c r="F215" s="231" t="s">
        <v>417</v>
      </c>
      <c r="G215" s="231"/>
      <c r="H215" s="231"/>
      <c r="I215" s="231"/>
      <c r="J215" s="154" t="s">
        <v>150</v>
      </c>
      <c r="K215" s="155">
        <v>21.202999999999999</v>
      </c>
      <c r="L215" s="234">
        <v>0</v>
      </c>
      <c r="M215" s="234"/>
      <c r="N215" s="230">
        <f>ROUND(L215*K215,2)</f>
        <v>0</v>
      </c>
      <c r="O215" s="230"/>
      <c r="P215" s="230"/>
      <c r="Q215" s="230"/>
      <c r="R215" s="126"/>
      <c r="T215" s="157" t="s">
        <v>5</v>
      </c>
      <c r="U215" s="43" t="s">
        <v>40</v>
      </c>
      <c r="V215" s="35"/>
      <c r="W215" s="158">
        <f>V215*K215</f>
        <v>0</v>
      </c>
      <c r="X215" s="158">
        <v>3.2000000000000003E-4</v>
      </c>
      <c r="Y215" s="158">
        <f>X215*K215</f>
        <v>6.7849600000000005E-3</v>
      </c>
      <c r="Z215" s="158">
        <v>0</v>
      </c>
      <c r="AA215" s="159">
        <f>Z215*K215</f>
        <v>0</v>
      </c>
      <c r="AR215" s="18" t="s">
        <v>204</v>
      </c>
      <c r="AT215" s="18" t="s">
        <v>142</v>
      </c>
      <c r="AU215" s="18" t="s">
        <v>121</v>
      </c>
      <c r="AY215" s="18" t="s">
        <v>141</v>
      </c>
      <c r="BE215" s="100">
        <f>IF(U215="základná",N215,0)</f>
        <v>0</v>
      </c>
      <c r="BF215" s="100">
        <f>IF(U215="znížená",N215,0)</f>
        <v>0</v>
      </c>
      <c r="BG215" s="100">
        <f>IF(U215="zákl. prenesená",N215,0)</f>
        <v>0</v>
      </c>
      <c r="BH215" s="100">
        <f>IF(U215="zníž. prenesená",N215,0)</f>
        <v>0</v>
      </c>
      <c r="BI215" s="100">
        <f>IF(U215="nulová",N215,0)</f>
        <v>0</v>
      </c>
      <c r="BJ215" s="18" t="s">
        <v>121</v>
      </c>
      <c r="BK215" s="100">
        <f>ROUND(L215*K215,2)</f>
        <v>0</v>
      </c>
      <c r="BL215" s="18" t="s">
        <v>204</v>
      </c>
      <c r="BM215" s="18" t="s">
        <v>418</v>
      </c>
    </row>
    <row r="216" spans="2:65" s="1" customFormat="1" ht="25.5" customHeight="1">
      <c r="B216" s="123"/>
      <c r="C216" s="152" t="s">
        <v>419</v>
      </c>
      <c r="D216" s="152" t="s">
        <v>142</v>
      </c>
      <c r="E216" s="153" t="s">
        <v>420</v>
      </c>
      <c r="F216" s="238" t="s">
        <v>554</v>
      </c>
      <c r="G216" s="231"/>
      <c r="H216" s="231"/>
      <c r="I216" s="231"/>
      <c r="J216" s="154" t="s">
        <v>150</v>
      </c>
      <c r="K216" s="155">
        <v>739.63</v>
      </c>
      <c r="L216" s="234">
        <v>0</v>
      </c>
      <c r="M216" s="234"/>
      <c r="N216" s="230">
        <f>ROUND(L216*K216,2)</f>
        <v>0</v>
      </c>
      <c r="O216" s="230"/>
      <c r="P216" s="230"/>
      <c r="Q216" s="230"/>
      <c r="R216" s="126"/>
      <c r="T216" s="157" t="s">
        <v>5</v>
      </c>
      <c r="U216" s="43" t="s">
        <v>40</v>
      </c>
      <c r="V216" s="35"/>
      <c r="W216" s="158">
        <f>V216*K216</f>
        <v>0</v>
      </c>
      <c r="X216" s="158">
        <v>3.2000000000000003E-4</v>
      </c>
      <c r="Y216" s="158">
        <f>X216*K216</f>
        <v>0.23668160000000002</v>
      </c>
      <c r="Z216" s="158">
        <v>0</v>
      </c>
      <c r="AA216" s="159">
        <f>Z216*K216</f>
        <v>0</v>
      </c>
      <c r="AR216" s="18" t="s">
        <v>204</v>
      </c>
      <c r="AT216" s="18" t="s">
        <v>142</v>
      </c>
      <c r="AU216" s="18" t="s">
        <v>121</v>
      </c>
      <c r="AY216" s="18" t="s">
        <v>141</v>
      </c>
      <c r="BE216" s="100">
        <f>IF(U216="základná",N216,0)</f>
        <v>0</v>
      </c>
      <c r="BF216" s="100">
        <f>IF(U216="znížená",N216,0)</f>
        <v>0</v>
      </c>
      <c r="BG216" s="100">
        <f>IF(U216="zákl. prenesená",N216,0)</f>
        <v>0</v>
      </c>
      <c r="BH216" s="100">
        <f>IF(U216="zníž. prenesená",N216,0)</f>
        <v>0</v>
      </c>
      <c r="BI216" s="100">
        <f>IF(U216="nulová",N216,0)</f>
        <v>0</v>
      </c>
      <c r="BJ216" s="18" t="s">
        <v>121</v>
      </c>
      <c r="BK216" s="100">
        <f>ROUND(L216*K216,2)</f>
        <v>0</v>
      </c>
      <c r="BL216" s="18" t="s">
        <v>204</v>
      </c>
      <c r="BM216" s="18" t="s">
        <v>421</v>
      </c>
    </row>
    <row r="217" spans="2:65" s="9" customFormat="1" ht="37.35" customHeight="1">
      <c r="B217" s="141"/>
      <c r="C217" s="142"/>
      <c r="D217" s="143" t="s">
        <v>115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241">
        <f>BK217</f>
        <v>0</v>
      </c>
      <c r="O217" s="242"/>
      <c r="P217" s="242"/>
      <c r="Q217" s="242"/>
      <c r="R217" s="144"/>
      <c r="T217" s="145"/>
      <c r="U217" s="142"/>
      <c r="V217" s="142"/>
      <c r="W217" s="146">
        <f>W218</f>
        <v>0</v>
      </c>
      <c r="X217" s="142"/>
      <c r="Y217" s="146">
        <f>Y218</f>
        <v>7.4379999999999988E-2</v>
      </c>
      <c r="Z217" s="142"/>
      <c r="AA217" s="147">
        <f>AA218</f>
        <v>0</v>
      </c>
      <c r="AR217" s="148" t="s">
        <v>152</v>
      </c>
      <c r="AT217" s="149" t="s">
        <v>71</v>
      </c>
      <c r="AU217" s="149" t="s">
        <v>72</v>
      </c>
      <c r="AY217" s="148" t="s">
        <v>141</v>
      </c>
      <c r="BK217" s="150">
        <f>BK218</f>
        <v>0</v>
      </c>
    </row>
    <row r="218" spans="2:65" s="9" customFormat="1" ht="19.95" customHeight="1">
      <c r="B218" s="141"/>
      <c r="C218" s="142"/>
      <c r="D218" s="151" t="s">
        <v>116</v>
      </c>
      <c r="E218" s="151"/>
      <c r="F218" s="151"/>
      <c r="G218" s="151"/>
      <c r="H218" s="151"/>
      <c r="I218" s="151"/>
      <c r="J218" s="151"/>
      <c r="K218" s="151"/>
      <c r="L218" s="151"/>
      <c r="M218" s="151"/>
      <c r="N218" s="239">
        <f>BK218</f>
        <v>0</v>
      </c>
      <c r="O218" s="240"/>
      <c r="P218" s="240"/>
      <c r="Q218" s="240"/>
      <c r="R218" s="144"/>
      <c r="T218" s="145"/>
      <c r="U218" s="142"/>
      <c r="V218" s="142"/>
      <c r="W218" s="146">
        <f>SUM(W219:W247)</f>
        <v>0</v>
      </c>
      <c r="X218" s="142"/>
      <c r="Y218" s="146">
        <f>SUM(Y219:Y247)</f>
        <v>7.4379999999999988E-2</v>
      </c>
      <c r="Z218" s="142"/>
      <c r="AA218" s="147">
        <f>SUM(AA219:AA247)</f>
        <v>0</v>
      </c>
      <c r="AR218" s="148" t="s">
        <v>152</v>
      </c>
      <c r="AT218" s="149" t="s">
        <v>71</v>
      </c>
      <c r="AU218" s="149" t="s">
        <v>78</v>
      </c>
      <c r="AY218" s="148" t="s">
        <v>141</v>
      </c>
      <c r="BK218" s="150">
        <f>SUM(BK219:BK247)</f>
        <v>0</v>
      </c>
    </row>
    <row r="219" spans="2:65" s="1" customFormat="1" ht="16.5" customHeight="1">
      <c r="B219" s="123"/>
      <c r="C219" s="152" t="s">
        <v>422</v>
      </c>
      <c r="D219" s="152" t="s">
        <v>142</v>
      </c>
      <c r="E219" s="153" t="s">
        <v>423</v>
      </c>
      <c r="F219" s="231" t="s">
        <v>424</v>
      </c>
      <c r="G219" s="231"/>
      <c r="H219" s="231"/>
      <c r="I219" s="231"/>
      <c r="J219" s="154" t="s">
        <v>145</v>
      </c>
      <c r="K219" s="155">
        <v>80</v>
      </c>
      <c r="L219" s="234">
        <v>0</v>
      </c>
      <c r="M219" s="234"/>
      <c r="N219" s="230">
        <f t="shared" ref="N219:N247" si="35">ROUND(L219*K219,2)</f>
        <v>0</v>
      </c>
      <c r="O219" s="230"/>
      <c r="P219" s="230"/>
      <c r="Q219" s="230"/>
      <c r="R219" s="126"/>
      <c r="T219" s="157" t="s">
        <v>5</v>
      </c>
      <c r="U219" s="43" t="s">
        <v>40</v>
      </c>
      <c r="V219" s="35"/>
      <c r="W219" s="158">
        <f t="shared" ref="W219:W247" si="36">V219*K219</f>
        <v>0</v>
      </c>
      <c r="X219" s="158">
        <v>0</v>
      </c>
      <c r="Y219" s="158">
        <f t="shared" ref="Y219:Y247" si="37">X219*K219</f>
        <v>0</v>
      </c>
      <c r="Z219" s="158">
        <v>0</v>
      </c>
      <c r="AA219" s="159">
        <f t="shared" ref="AA219:AA247" si="38">Z219*K219</f>
        <v>0</v>
      </c>
      <c r="AR219" s="18" t="s">
        <v>394</v>
      </c>
      <c r="AT219" s="18" t="s">
        <v>142</v>
      </c>
      <c r="AU219" s="18" t="s">
        <v>121</v>
      </c>
      <c r="AY219" s="18" t="s">
        <v>141</v>
      </c>
      <c r="BE219" s="100">
        <f t="shared" ref="BE219:BE247" si="39">IF(U219="základná",N219,0)</f>
        <v>0</v>
      </c>
      <c r="BF219" s="100">
        <f t="shared" ref="BF219:BF247" si="40">IF(U219="znížená",N219,0)</f>
        <v>0</v>
      </c>
      <c r="BG219" s="100">
        <f t="shared" ref="BG219:BG247" si="41">IF(U219="zákl. prenesená",N219,0)</f>
        <v>0</v>
      </c>
      <c r="BH219" s="100">
        <f t="shared" ref="BH219:BH247" si="42">IF(U219="zníž. prenesená",N219,0)</f>
        <v>0</v>
      </c>
      <c r="BI219" s="100">
        <f t="shared" ref="BI219:BI247" si="43">IF(U219="nulová",N219,0)</f>
        <v>0</v>
      </c>
      <c r="BJ219" s="18" t="s">
        <v>121</v>
      </c>
      <c r="BK219" s="100">
        <f t="shared" ref="BK219:BK247" si="44">ROUND(L219*K219,2)</f>
        <v>0</v>
      </c>
      <c r="BL219" s="18" t="s">
        <v>394</v>
      </c>
      <c r="BM219" s="18" t="s">
        <v>425</v>
      </c>
    </row>
    <row r="220" spans="2:65" s="1" customFormat="1" ht="25.5" customHeight="1">
      <c r="B220" s="123"/>
      <c r="C220" s="160" t="s">
        <v>426</v>
      </c>
      <c r="D220" s="160" t="s">
        <v>213</v>
      </c>
      <c r="E220" s="161" t="s">
        <v>427</v>
      </c>
      <c r="F220" s="236" t="s">
        <v>428</v>
      </c>
      <c r="G220" s="236"/>
      <c r="H220" s="236"/>
      <c r="I220" s="236"/>
      <c r="J220" s="162" t="s">
        <v>429</v>
      </c>
      <c r="K220" s="163">
        <v>33.299999999999997</v>
      </c>
      <c r="L220" s="237">
        <v>0</v>
      </c>
      <c r="M220" s="237"/>
      <c r="N220" s="235">
        <f t="shared" si="35"/>
        <v>0</v>
      </c>
      <c r="O220" s="230"/>
      <c r="P220" s="230"/>
      <c r="Q220" s="230"/>
      <c r="R220" s="126"/>
      <c r="T220" s="157" t="s">
        <v>5</v>
      </c>
      <c r="U220" s="43" t="s">
        <v>40</v>
      </c>
      <c r="V220" s="35"/>
      <c r="W220" s="158">
        <f t="shared" si="36"/>
        <v>0</v>
      </c>
      <c r="X220" s="158">
        <v>1E-3</v>
      </c>
      <c r="Y220" s="158">
        <f t="shared" si="37"/>
        <v>3.3299999999999996E-2</v>
      </c>
      <c r="Z220" s="158">
        <v>0</v>
      </c>
      <c r="AA220" s="159">
        <f t="shared" si="38"/>
        <v>0</v>
      </c>
      <c r="AR220" s="18" t="s">
        <v>430</v>
      </c>
      <c r="AT220" s="18" t="s">
        <v>213</v>
      </c>
      <c r="AU220" s="18" t="s">
        <v>121</v>
      </c>
      <c r="AY220" s="18" t="s">
        <v>141</v>
      </c>
      <c r="BE220" s="100">
        <f t="shared" si="39"/>
        <v>0</v>
      </c>
      <c r="BF220" s="100">
        <f t="shared" si="40"/>
        <v>0</v>
      </c>
      <c r="BG220" s="100">
        <f t="shared" si="41"/>
        <v>0</v>
      </c>
      <c r="BH220" s="100">
        <f t="shared" si="42"/>
        <v>0</v>
      </c>
      <c r="BI220" s="100">
        <f t="shared" si="43"/>
        <v>0</v>
      </c>
      <c r="BJ220" s="18" t="s">
        <v>121</v>
      </c>
      <c r="BK220" s="100">
        <f t="shared" si="44"/>
        <v>0</v>
      </c>
      <c r="BL220" s="18" t="s">
        <v>430</v>
      </c>
      <c r="BM220" s="18" t="s">
        <v>431</v>
      </c>
    </row>
    <row r="221" spans="2:65" s="1" customFormat="1" ht="25.5" customHeight="1">
      <c r="B221" s="123"/>
      <c r="C221" s="160" t="s">
        <v>432</v>
      </c>
      <c r="D221" s="160" t="s">
        <v>213</v>
      </c>
      <c r="E221" s="161" t="s">
        <v>433</v>
      </c>
      <c r="F221" s="236" t="s">
        <v>434</v>
      </c>
      <c r="G221" s="236"/>
      <c r="H221" s="236"/>
      <c r="I221" s="236"/>
      <c r="J221" s="162" t="s">
        <v>429</v>
      </c>
      <c r="K221" s="163">
        <v>5.4</v>
      </c>
      <c r="L221" s="237">
        <v>0</v>
      </c>
      <c r="M221" s="237"/>
      <c r="N221" s="235">
        <f t="shared" si="35"/>
        <v>0</v>
      </c>
      <c r="O221" s="230"/>
      <c r="P221" s="230"/>
      <c r="Q221" s="230"/>
      <c r="R221" s="126"/>
      <c r="T221" s="157" t="s">
        <v>5</v>
      </c>
      <c r="U221" s="43" t="s">
        <v>40</v>
      </c>
      <c r="V221" s="35"/>
      <c r="W221" s="158">
        <f t="shared" si="36"/>
        <v>0</v>
      </c>
      <c r="X221" s="158">
        <v>1E-3</v>
      </c>
      <c r="Y221" s="158">
        <f t="shared" si="37"/>
        <v>5.4000000000000003E-3</v>
      </c>
      <c r="Z221" s="158">
        <v>0</v>
      </c>
      <c r="AA221" s="159">
        <f t="shared" si="38"/>
        <v>0</v>
      </c>
      <c r="AR221" s="18" t="s">
        <v>430</v>
      </c>
      <c r="AT221" s="18" t="s">
        <v>213</v>
      </c>
      <c r="AU221" s="18" t="s">
        <v>121</v>
      </c>
      <c r="AY221" s="18" t="s">
        <v>141</v>
      </c>
      <c r="BE221" s="100">
        <f t="shared" si="39"/>
        <v>0</v>
      </c>
      <c r="BF221" s="100">
        <f t="shared" si="40"/>
        <v>0</v>
      </c>
      <c r="BG221" s="100">
        <f t="shared" si="41"/>
        <v>0</v>
      </c>
      <c r="BH221" s="100">
        <f t="shared" si="42"/>
        <v>0</v>
      </c>
      <c r="BI221" s="100">
        <f t="shared" si="43"/>
        <v>0</v>
      </c>
      <c r="BJ221" s="18" t="s">
        <v>121</v>
      </c>
      <c r="BK221" s="100">
        <f t="shared" si="44"/>
        <v>0</v>
      </c>
      <c r="BL221" s="18" t="s">
        <v>430</v>
      </c>
      <c r="BM221" s="18" t="s">
        <v>435</v>
      </c>
    </row>
    <row r="222" spans="2:65" s="1" customFormat="1" ht="16.5" customHeight="1">
      <c r="B222" s="123"/>
      <c r="C222" s="152" t="s">
        <v>436</v>
      </c>
      <c r="D222" s="152" t="s">
        <v>142</v>
      </c>
      <c r="E222" s="153" t="s">
        <v>437</v>
      </c>
      <c r="F222" s="231" t="s">
        <v>438</v>
      </c>
      <c r="G222" s="231"/>
      <c r="H222" s="231"/>
      <c r="I222" s="231"/>
      <c r="J222" s="154" t="s">
        <v>309</v>
      </c>
      <c r="K222" s="155">
        <v>3</v>
      </c>
      <c r="L222" s="234">
        <v>0</v>
      </c>
      <c r="M222" s="234"/>
      <c r="N222" s="230">
        <f t="shared" si="35"/>
        <v>0</v>
      </c>
      <c r="O222" s="230"/>
      <c r="P222" s="230"/>
      <c r="Q222" s="230"/>
      <c r="R222" s="126"/>
      <c r="T222" s="157" t="s">
        <v>5</v>
      </c>
      <c r="U222" s="43" t="s">
        <v>40</v>
      </c>
      <c r="V222" s="35"/>
      <c r="W222" s="158">
        <f t="shared" si="36"/>
        <v>0</v>
      </c>
      <c r="X222" s="158">
        <v>0</v>
      </c>
      <c r="Y222" s="158">
        <f t="shared" si="37"/>
        <v>0</v>
      </c>
      <c r="Z222" s="158">
        <v>0</v>
      </c>
      <c r="AA222" s="159">
        <f t="shared" si="38"/>
        <v>0</v>
      </c>
      <c r="AR222" s="18" t="s">
        <v>394</v>
      </c>
      <c r="AT222" s="18" t="s">
        <v>142</v>
      </c>
      <c r="AU222" s="18" t="s">
        <v>121</v>
      </c>
      <c r="AY222" s="18" t="s">
        <v>141</v>
      </c>
      <c r="BE222" s="100">
        <f t="shared" si="39"/>
        <v>0</v>
      </c>
      <c r="BF222" s="100">
        <f t="shared" si="40"/>
        <v>0</v>
      </c>
      <c r="BG222" s="100">
        <f t="shared" si="41"/>
        <v>0</v>
      </c>
      <c r="BH222" s="100">
        <f t="shared" si="42"/>
        <v>0</v>
      </c>
      <c r="BI222" s="100">
        <f t="shared" si="43"/>
        <v>0</v>
      </c>
      <c r="BJ222" s="18" t="s">
        <v>121</v>
      </c>
      <c r="BK222" s="100">
        <f t="shared" si="44"/>
        <v>0</v>
      </c>
      <c r="BL222" s="18" t="s">
        <v>394</v>
      </c>
      <c r="BM222" s="18" t="s">
        <v>439</v>
      </c>
    </row>
    <row r="223" spans="2:65" s="1" customFormat="1" ht="25.5" customHeight="1">
      <c r="B223" s="123"/>
      <c r="C223" s="160" t="s">
        <v>440</v>
      </c>
      <c r="D223" s="160" t="s">
        <v>213</v>
      </c>
      <c r="E223" s="161" t="s">
        <v>441</v>
      </c>
      <c r="F223" s="236" t="s">
        <v>442</v>
      </c>
      <c r="G223" s="236"/>
      <c r="H223" s="236"/>
      <c r="I223" s="236"/>
      <c r="J223" s="162" t="s">
        <v>309</v>
      </c>
      <c r="K223" s="163">
        <v>3</v>
      </c>
      <c r="L223" s="237">
        <v>0</v>
      </c>
      <c r="M223" s="237"/>
      <c r="N223" s="235">
        <f t="shared" si="35"/>
        <v>0</v>
      </c>
      <c r="O223" s="230"/>
      <c r="P223" s="230"/>
      <c r="Q223" s="230"/>
      <c r="R223" s="126"/>
      <c r="T223" s="157" t="s">
        <v>5</v>
      </c>
      <c r="U223" s="43" t="s">
        <v>40</v>
      </c>
      <c r="V223" s="35"/>
      <c r="W223" s="158">
        <f t="shared" si="36"/>
        <v>0</v>
      </c>
      <c r="X223" s="158">
        <v>0</v>
      </c>
      <c r="Y223" s="158">
        <f t="shared" si="37"/>
        <v>0</v>
      </c>
      <c r="Z223" s="158">
        <v>0</v>
      </c>
      <c r="AA223" s="159">
        <f t="shared" si="38"/>
        <v>0</v>
      </c>
      <c r="AR223" s="18" t="s">
        <v>430</v>
      </c>
      <c r="AT223" s="18" t="s">
        <v>213</v>
      </c>
      <c r="AU223" s="18" t="s">
        <v>121</v>
      </c>
      <c r="AY223" s="18" t="s">
        <v>141</v>
      </c>
      <c r="BE223" s="100">
        <f t="shared" si="39"/>
        <v>0</v>
      </c>
      <c r="BF223" s="100">
        <f t="shared" si="40"/>
        <v>0</v>
      </c>
      <c r="BG223" s="100">
        <f t="shared" si="41"/>
        <v>0</v>
      </c>
      <c r="BH223" s="100">
        <f t="shared" si="42"/>
        <v>0</v>
      </c>
      <c r="BI223" s="100">
        <f t="shared" si="43"/>
        <v>0</v>
      </c>
      <c r="BJ223" s="18" t="s">
        <v>121</v>
      </c>
      <c r="BK223" s="100">
        <f t="shared" si="44"/>
        <v>0</v>
      </c>
      <c r="BL223" s="18" t="s">
        <v>430</v>
      </c>
      <c r="BM223" s="18" t="s">
        <v>443</v>
      </c>
    </row>
    <row r="224" spans="2:65" s="1" customFormat="1" ht="25.5" customHeight="1">
      <c r="B224" s="123"/>
      <c r="C224" s="152" t="s">
        <v>444</v>
      </c>
      <c r="D224" s="152" t="s">
        <v>142</v>
      </c>
      <c r="E224" s="153" t="s">
        <v>445</v>
      </c>
      <c r="F224" s="231" t="s">
        <v>446</v>
      </c>
      <c r="G224" s="231"/>
      <c r="H224" s="231"/>
      <c r="I224" s="231"/>
      <c r="J224" s="154" t="s">
        <v>309</v>
      </c>
      <c r="K224" s="155">
        <v>12</v>
      </c>
      <c r="L224" s="234">
        <v>0</v>
      </c>
      <c r="M224" s="234"/>
      <c r="N224" s="230">
        <f t="shared" si="35"/>
        <v>0</v>
      </c>
      <c r="O224" s="230"/>
      <c r="P224" s="230"/>
      <c r="Q224" s="230"/>
      <c r="R224" s="126"/>
      <c r="T224" s="157" t="s">
        <v>5</v>
      </c>
      <c r="U224" s="43" t="s">
        <v>40</v>
      </c>
      <c r="V224" s="35"/>
      <c r="W224" s="158">
        <f t="shared" si="36"/>
        <v>0</v>
      </c>
      <c r="X224" s="158">
        <v>0</v>
      </c>
      <c r="Y224" s="158">
        <f t="shared" si="37"/>
        <v>0</v>
      </c>
      <c r="Z224" s="158">
        <v>0</v>
      </c>
      <c r="AA224" s="159">
        <f t="shared" si="38"/>
        <v>0</v>
      </c>
      <c r="AR224" s="18" t="s">
        <v>394</v>
      </c>
      <c r="AT224" s="18" t="s">
        <v>142</v>
      </c>
      <c r="AU224" s="18" t="s">
        <v>121</v>
      </c>
      <c r="AY224" s="18" t="s">
        <v>141</v>
      </c>
      <c r="BE224" s="100">
        <f t="shared" si="39"/>
        <v>0</v>
      </c>
      <c r="BF224" s="100">
        <f t="shared" si="40"/>
        <v>0</v>
      </c>
      <c r="BG224" s="100">
        <f t="shared" si="41"/>
        <v>0</v>
      </c>
      <c r="BH224" s="100">
        <f t="shared" si="42"/>
        <v>0</v>
      </c>
      <c r="BI224" s="100">
        <f t="shared" si="43"/>
        <v>0</v>
      </c>
      <c r="BJ224" s="18" t="s">
        <v>121</v>
      </c>
      <c r="BK224" s="100">
        <f t="shared" si="44"/>
        <v>0</v>
      </c>
      <c r="BL224" s="18" t="s">
        <v>394</v>
      </c>
      <c r="BM224" s="18" t="s">
        <v>447</v>
      </c>
    </row>
    <row r="225" spans="2:65" s="1" customFormat="1" ht="25.5" customHeight="1">
      <c r="B225" s="123"/>
      <c r="C225" s="160" t="s">
        <v>448</v>
      </c>
      <c r="D225" s="160" t="s">
        <v>213</v>
      </c>
      <c r="E225" s="161" t="s">
        <v>449</v>
      </c>
      <c r="F225" s="236" t="s">
        <v>450</v>
      </c>
      <c r="G225" s="236"/>
      <c r="H225" s="236"/>
      <c r="I225" s="236"/>
      <c r="J225" s="162" t="s">
        <v>309</v>
      </c>
      <c r="K225" s="163">
        <v>12</v>
      </c>
      <c r="L225" s="237">
        <v>0</v>
      </c>
      <c r="M225" s="237"/>
      <c r="N225" s="235">
        <f t="shared" si="35"/>
        <v>0</v>
      </c>
      <c r="O225" s="230"/>
      <c r="P225" s="230"/>
      <c r="Q225" s="230"/>
      <c r="R225" s="126"/>
      <c r="T225" s="157" t="s">
        <v>5</v>
      </c>
      <c r="U225" s="43" t="s">
        <v>40</v>
      </c>
      <c r="V225" s="35"/>
      <c r="W225" s="158">
        <f t="shared" si="36"/>
        <v>0</v>
      </c>
      <c r="X225" s="158">
        <v>1.7000000000000001E-4</v>
      </c>
      <c r="Y225" s="158">
        <f t="shared" si="37"/>
        <v>2.0400000000000001E-3</v>
      </c>
      <c r="Z225" s="158">
        <v>0</v>
      </c>
      <c r="AA225" s="159">
        <f t="shared" si="38"/>
        <v>0</v>
      </c>
      <c r="AR225" s="18" t="s">
        <v>430</v>
      </c>
      <c r="AT225" s="18" t="s">
        <v>213</v>
      </c>
      <c r="AU225" s="18" t="s">
        <v>121</v>
      </c>
      <c r="AY225" s="18" t="s">
        <v>141</v>
      </c>
      <c r="BE225" s="100">
        <f t="shared" si="39"/>
        <v>0</v>
      </c>
      <c r="BF225" s="100">
        <f t="shared" si="40"/>
        <v>0</v>
      </c>
      <c r="BG225" s="100">
        <f t="shared" si="41"/>
        <v>0</v>
      </c>
      <c r="BH225" s="100">
        <f t="shared" si="42"/>
        <v>0</v>
      </c>
      <c r="BI225" s="100">
        <f t="shared" si="43"/>
        <v>0</v>
      </c>
      <c r="BJ225" s="18" t="s">
        <v>121</v>
      </c>
      <c r="BK225" s="100">
        <f t="shared" si="44"/>
        <v>0</v>
      </c>
      <c r="BL225" s="18" t="s">
        <v>430</v>
      </c>
      <c r="BM225" s="18" t="s">
        <v>451</v>
      </c>
    </row>
    <row r="226" spans="2:65" s="1" customFormat="1" ht="25.5" customHeight="1">
      <c r="B226" s="123"/>
      <c r="C226" s="152" t="s">
        <v>452</v>
      </c>
      <c r="D226" s="152" t="s">
        <v>142</v>
      </c>
      <c r="E226" s="153" t="s">
        <v>453</v>
      </c>
      <c r="F226" s="231" t="s">
        <v>454</v>
      </c>
      <c r="G226" s="231"/>
      <c r="H226" s="231"/>
      <c r="I226" s="231"/>
      <c r="J226" s="154" t="s">
        <v>309</v>
      </c>
      <c r="K226" s="155">
        <v>30</v>
      </c>
      <c r="L226" s="234">
        <v>0</v>
      </c>
      <c r="M226" s="234"/>
      <c r="N226" s="230">
        <f t="shared" si="35"/>
        <v>0</v>
      </c>
      <c r="O226" s="230"/>
      <c r="P226" s="230"/>
      <c r="Q226" s="230"/>
      <c r="R226" s="126"/>
      <c r="T226" s="157" t="s">
        <v>5</v>
      </c>
      <c r="U226" s="43" t="s">
        <v>40</v>
      </c>
      <c r="V226" s="35"/>
      <c r="W226" s="158">
        <f t="shared" si="36"/>
        <v>0</v>
      </c>
      <c r="X226" s="158">
        <v>0</v>
      </c>
      <c r="Y226" s="158">
        <f t="shared" si="37"/>
        <v>0</v>
      </c>
      <c r="Z226" s="158">
        <v>0</v>
      </c>
      <c r="AA226" s="159">
        <f t="shared" si="38"/>
        <v>0</v>
      </c>
      <c r="AR226" s="18" t="s">
        <v>394</v>
      </c>
      <c r="AT226" s="18" t="s">
        <v>142</v>
      </c>
      <c r="AU226" s="18" t="s">
        <v>121</v>
      </c>
      <c r="AY226" s="18" t="s">
        <v>141</v>
      </c>
      <c r="BE226" s="100">
        <f t="shared" si="39"/>
        <v>0</v>
      </c>
      <c r="BF226" s="100">
        <f t="shared" si="40"/>
        <v>0</v>
      </c>
      <c r="BG226" s="100">
        <f t="shared" si="41"/>
        <v>0</v>
      </c>
      <c r="BH226" s="100">
        <f t="shared" si="42"/>
        <v>0</v>
      </c>
      <c r="BI226" s="100">
        <f t="shared" si="43"/>
        <v>0</v>
      </c>
      <c r="BJ226" s="18" t="s">
        <v>121</v>
      </c>
      <c r="BK226" s="100">
        <f t="shared" si="44"/>
        <v>0</v>
      </c>
      <c r="BL226" s="18" t="s">
        <v>394</v>
      </c>
      <c r="BM226" s="18" t="s">
        <v>455</v>
      </c>
    </row>
    <row r="227" spans="2:65" s="1" customFormat="1" ht="25.5" customHeight="1">
      <c r="B227" s="123"/>
      <c r="C227" s="160" t="s">
        <v>456</v>
      </c>
      <c r="D227" s="160" t="s">
        <v>213</v>
      </c>
      <c r="E227" s="161" t="s">
        <v>457</v>
      </c>
      <c r="F227" s="236" t="s">
        <v>458</v>
      </c>
      <c r="G227" s="236"/>
      <c r="H227" s="236"/>
      <c r="I227" s="236"/>
      <c r="J227" s="162" t="s">
        <v>309</v>
      </c>
      <c r="K227" s="163">
        <v>30</v>
      </c>
      <c r="L227" s="237">
        <v>0</v>
      </c>
      <c r="M227" s="237"/>
      <c r="N227" s="235">
        <f t="shared" si="35"/>
        <v>0</v>
      </c>
      <c r="O227" s="230"/>
      <c r="P227" s="230"/>
      <c r="Q227" s="230"/>
      <c r="R227" s="126"/>
      <c r="T227" s="157" t="s">
        <v>5</v>
      </c>
      <c r="U227" s="43" t="s">
        <v>40</v>
      </c>
      <c r="V227" s="35"/>
      <c r="W227" s="158">
        <f t="shared" si="36"/>
        <v>0</v>
      </c>
      <c r="X227" s="158">
        <v>4.8000000000000001E-4</v>
      </c>
      <c r="Y227" s="158">
        <f t="shared" si="37"/>
        <v>1.44E-2</v>
      </c>
      <c r="Z227" s="158">
        <v>0</v>
      </c>
      <c r="AA227" s="159">
        <f t="shared" si="38"/>
        <v>0</v>
      </c>
      <c r="AR227" s="18" t="s">
        <v>430</v>
      </c>
      <c r="AT227" s="18" t="s">
        <v>213</v>
      </c>
      <c r="AU227" s="18" t="s">
        <v>121</v>
      </c>
      <c r="AY227" s="18" t="s">
        <v>141</v>
      </c>
      <c r="BE227" s="100">
        <f t="shared" si="39"/>
        <v>0</v>
      </c>
      <c r="BF227" s="100">
        <f t="shared" si="40"/>
        <v>0</v>
      </c>
      <c r="BG227" s="100">
        <f t="shared" si="41"/>
        <v>0</v>
      </c>
      <c r="BH227" s="100">
        <f t="shared" si="42"/>
        <v>0</v>
      </c>
      <c r="BI227" s="100">
        <f t="shared" si="43"/>
        <v>0</v>
      </c>
      <c r="BJ227" s="18" t="s">
        <v>121</v>
      </c>
      <c r="BK227" s="100">
        <f t="shared" si="44"/>
        <v>0</v>
      </c>
      <c r="BL227" s="18" t="s">
        <v>430</v>
      </c>
      <c r="BM227" s="18" t="s">
        <v>459</v>
      </c>
    </row>
    <row r="228" spans="2:65" s="1" customFormat="1" ht="16.5" customHeight="1">
      <c r="B228" s="123"/>
      <c r="C228" s="152" t="s">
        <v>460</v>
      </c>
      <c r="D228" s="152" t="s">
        <v>142</v>
      </c>
      <c r="E228" s="153" t="s">
        <v>461</v>
      </c>
      <c r="F228" s="231" t="s">
        <v>462</v>
      </c>
      <c r="G228" s="231"/>
      <c r="H228" s="231"/>
      <c r="I228" s="231"/>
      <c r="J228" s="154" t="s">
        <v>309</v>
      </c>
      <c r="K228" s="155">
        <v>2</v>
      </c>
      <c r="L228" s="234">
        <v>0</v>
      </c>
      <c r="M228" s="234"/>
      <c r="N228" s="230">
        <f t="shared" si="35"/>
        <v>0</v>
      </c>
      <c r="O228" s="230"/>
      <c r="P228" s="230"/>
      <c r="Q228" s="230"/>
      <c r="R228" s="126"/>
      <c r="T228" s="157" t="s">
        <v>5</v>
      </c>
      <c r="U228" s="43" t="s">
        <v>40</v>
      </c>
      <c r="V228" s="35"/>
      <c r="W228" s="158">
        <f t="shared" si="36"/>
        <v>0</v>
      </c>
      <c r="X228" s="158">
        <v>0</v>
      </c>
      <c r="Y228" s="158">
        <f t="shared" si="37"/>
        <v>0</v>
      </c>
      <c r="Z228" s="158">
        <v>0</v>
      </c>
      <c r="AA228" s="159">
        <f t="shared" si="38"/>
        <v>0</v>
      </c>
      <c r="AR228" s="18" t="s">
        <v>394</v>
      </c>
      <c r="AT228" s="18" t="s">
        <v>142</v>
      </c>
      <c r="AU228" s="18" t="s">
        <v>121</v>
      </c>
      <c r="AY228" s="18" t="s">
        <v>141</v>
      </c>
      <c r="BE228" s="100">
        <f t="shared" si="39"/>
        <v>0</v>
      </c>
      <c r="BF228" s="100">
        <f t="shared" si="40"/>
        <v>0</v>
      </c>
      <c r="BG228" s="100">
        <f t="shared" si="41"/>
        <v>0</v>
      </c>
      <c r="BH228" s="100">
        <f t="shared" si="42"/>
        <v>0</v>
      </c>
      <c r="BI228" s="100">
        <f t="shared" si="43"/>
        <v>0</v>
      </c>
      <c r="BJ228" s="18" t="s">
        <v>121</v>
      </c>
      <c r="BK228" s="100">
        <f t="shared" si="44"/>
        <v>0</v>
      </c>
      <c r="BL228" s="18" t="s">
        <v>394</v>
      </c>
      <c r="BM228" s="18" t="s">
        <v>463</v>
      </c>
    </row>
    <row r="229" spans="2:65" s="1" customFormat="1" ht="25.5" customHeight="1">
      <c r="B229" s="123"/>
      <c r="C229" s="160" t="s">
        <v>464</v>
      </c>
      <c r="D229" s="160" t="s">
        <v>213</v>
      </c>
      <c r="E229" s="161" t="s">
        <v>465</v>
      </c>
      <c r="F229" s="236" t="s">
        <v>466</v>
      </c>
      <c r="G229" s="236"/>
      <c r="H229" s="236"/>
      <c r="I229" s="236"/>
      <c r="J229" s="162" t="s">
        <v>309</v>
      </c>
      <c r="K229" s="163">
        <v>2</v>
      </c>
      <c r="L229" s="237">
        <v>0</v>
      </c>
      <c r="M229" s="237"/>
      <c r="N229" s="235">
        <f t="shared" si="35"/>
        <v>0</v>
      </c>
      <c r="O229" s="230"/>
      <c r="P229" s="230"/>
      <c r="Q229" s="230"/>
      <c r="R229" s="126"/>
      <c r="T229" s="157" t="s">
        <v>5</v>
      </c>
      <c r="U229" s="43" t="s">
        <v>40</v>
      </c>
      <c r="V229" s="35"/>
      <c r="W229" s="158">
        <f t="shared" si="36"/>
        <v>0</v>
      </c>
      <c r="X229" s="158">
        <v>2.0400000000000001E-3</v>
      </c>
      <c r="Y229" s="158">
        <f t="shared" si="37"/>
        <v>4.0800000000000003E-3</v>
      </c>
      <c r="Z229" s="158">
        <v>0</v>
      </c>
      <c r="AA229" s="159">
        <f t="shared" si="38"/>
        <v>0</v>
      </c>
      <c r="AR229" s="18" t="s">
        <v>430</v>
      </c>
      <c r="AT229" s="18" t="s">
        <v>213</v>
      </c>
      <c r="AU229" s="18" t="s">
        <v>121</v>
      </c>
      <c r="AY229" s="18" t="s">
        <v>141</v>
      </c>
      <c r="BE229" s="100">
        <f t="shared" si="39"/>
        <v>0</v>
      </c>
      <c r="BF229" s="100">
        <f t="shared" si="40"/>
        <v>0</v>
      </c>
      <c r="BG229" s="100">
        <f t="shared" si="41"/>
        <v>0</v>
      </c>
      <c r="BH229" s="100">
        <f t="shared" si="42"/>
        <v>0</v>
      </c>
      <c r="BI229" s="100">
        <f t="shared" si="43"/>
        <v>0</v>
      </c>
      <c r="BJ229" s="18" t="s">
        <v>121</v>
      </c>
      <c r="BK229" s="100">
        <f t="shared" si="44"/>
        <v>0</v>
      </c>
      <c r="BL229" s="18" t="s">
        <v>430</v>
      </c>
      <c r="BM229" s="18" t="s">
        <v>467</v>
      </c>
    </row>
    <row r="230" spans="2:65" s="1" customFormat="1" ht="16.5" customHeight="1">
      <c r="B230" s="123"/>
      <c r="C230" s="152" t="s">
        <v>468</v>
      </c>
      <c r="D230" s="152" t="s">
        <v>142</v>
      </c>
      <c r="E230" s="153" t="s">
        <v>469</v>
      </c>
      <c r="F230" s="231" t="s">
        <v>470</v>
      </c>
      <c r="G230" s="231"/>
      <c r="H230" s="231"/>
      <c r="I230" s="231"/>
      <c r="J230" s="154" t="s">
        <v>309</v>
      </c>
      <c r="K230" s="155">
        <v>4</v>
      </c>
      <c r="L230" s="234">
        <v>0</v>
      </c>
      <c r="M230" s="234"/>
      <c r="N230" s="230">
        <f t="shared" si="35"/>
        <v>0</v>
      </c>
      <c r="O230" s="230"/>
      <c r="P230" s="230"/>
      <c r="Q230" s="230"/>
      <c r="R230" s="126"/>
      <c r="T230" s="157" t="s">
        <v>5</v>
      </c>
      <c r="U230" s="43" t="s">
        <v>40</v>
      </c>
      <c r="V230" s="35"/>
      <c r="W230" s="158">
        <f t="shared" si="36"/>
        <v>0</v>
      </c>
      <c r="X230" s="158">
        <v>0</v>
      </c>
      <c r="Y230" s="158">
        <f t="shared" si="37"/>
        <v>0</v>
      </c>
      <c r="Z230" s="158">
        <v>0</v>
      </c>
      <c r="AA230" s="159">
        <f t="shared" si="38"/>
        <v>0</v>
      </c>
      <c r="AR230" s="18" t="s">
        <v>394</v>
      </c>
      <c r="AT230" s="18" t="s">
        <v>142</v>
      </c>
      <c r="AU230" s="18" t="s">
        <v>121</v>
      </c>
      <c r="AY230" s="18" t="s">
        <v>141</v>
      </c>
      <c r="BE230" s="100">
        <f t="shared" si="39"/>
        <v>0</v>
      </c>
      <c r="BF230" s="100">
        <f t="shared" si="40"/>
        <v>0</v>
      </c>
      <c r="BG230" s="100">
        <f t="shared" si="41"/>
        <v>0</v>
      </c>
      <c r="BH230" s="100">
        <f t="shared" si="42"/>
        <v>0</v>
      </c>
      <c r="BI230" s="100">
        <f t="shared" si="43"/>
        <v>0</v>
      </c>
      <c r="BJ230" s="18" t="s">
        <v>121</v>
      </c>
      <c r="BK230" s="100">
        <f t="shared" si="44"/>
        <v>0</v>
      </c>
      <c r="BL230" s="18" t="s">
        <v>394</v>
      </c>
      <c r="BM230" s="18" t="s">
        <v>471</v>
      </c>
    </row>
    <row r="231" spans="2:65" s="1" customFormat="1" ht="38.25" customHeight="1">
      <c r="B231" s="123"/>
      <c r="C231" s="160" t="s">
        <v>472</v>
      </c>
      <c r="D231" s="160" t="s">
        <v>213</v>
      </c>
      <c r="E231" s="161" t="s">
        <v>473</v>
      </c>
      <c r="F231" s="236" t="s">
        <v>474</v>
      </c>
      <c r="G231" s="236"/>
      <c r="H231" s="236"/>
      <c r="I231" s="236"/>
      <c r="J231" s="162" t="s">
        <v>309</v>
      </c>
      <c r="K231" s="163">
        <v>4</v>
      </c>
      <c r="L231" s="237">
        <v>0</v>
      </c>
      <c r="M231" s="237"/>
      <c r="N231" s="235">
        <f t="shared" si="35"/>
        <v>0</v>
      </c>
      <c r="O231" s="230"/>
      <c r="P231" s="230"/>
      <c r="Q231" s="230"/>
      <c r="R231" s="126"/>
      <c r="T231" s="157" t="s">
        <v>5</v>
      </c>
      <c r="U231" s="43" t="s">
        <v>40</v>
      </c>
      <c r="V231" s="35"/>
      <c r="W231" s="158">
        <f t="shared" si="36"/>
        <v>0</v>
      </c>
      <c r="X231" s="158">
        <v>7.6999999999999996E-4</v>
      </c>
      <c r="Y231" s="158">
        <f t="shared" si="37"/>
        <v>3.0799999999999998E-3</v>
      </c>
      <c r="Z231" s="158">
        <v>0</v>
      </c>
      <c r="AA231" s="159">
        <f t="shared" si="38"/>
        <v>0</v>
      </c>
      <c r="AR231" s="18" t="s">
        <v>430</v>
      </c>
      <c r="AT231" s="18" t="s">
        <v>213</v>
      </c>
      <c r="AU231" s="18" t="s">
        <v>121</v>
      </c>
      <c r="AY231" s="18" t="s">
        <v>141</v>
      </c>
      <c r="BE231" s="100">
        <f t="shared" si="39"/>
        <v>0</v>
      </c>
      <c r="BF231" s="100">
        <f t="shared" si="40"/>
        <v>0</v>
      </c>
      <c r="BG231" s="100">
        <f t="shared" si="41"/>
        <v>0</v>
      </c>
      <c r="BH231" s="100">
        <f t="shared" si="42"/>
        <v>0</v>
      </c>
      <c r="BI231" s="100">
        <f t="shared" si="43"/>
        <v>0</v>
      </c>
      <c r="BJ231" s="18" t="s">
        <v>121</v>
      </c>
      <c r="BK231" s="100">
        <f t="shared" si="44"/>
        <v>0</v>
      </c>
      <c r="BL231" s="18" t="s">
        <v>430</v>
      </c>
      <c r="BM231" s="18" t="s">
        <v>475</v>
      </c>
    </row>
    <row r="232" spans="2:65" s="1" customFormat="1" ht="25.5" customHeight="1">
      <c r="B232" s="123"/>
      <c r="C232" s="152" t="s">
        <v>476</v>
      </c>
      <c r="D232" s="152" t="s">
        <v>142</v>
      </c>
      <c r="E232" s="153" t="s">
        <v>477</v>
      </c>
      <c r="F232" s="231" t="s">
        <v>478</v>
      </c>
      <c r="G232" s="231"/>
      <c r="H232" s="231"/>
      <c r="I232" s="231"/>
      <c r="J232" s="154" t="s">
        <v>309</v>
      </c>
      <c r="K232" s="155">
        <v>3</v>
      </c>
      <c r="L232" s="234">
        <v>0</v>
      </c>
      <c r="M232" s="234"/>
      <c r="N232" s="230">
        <f t="shared" si="35"/>
        <v>0</v>
      </c>
      <c r="O232" s="230"/>
      <c r="P232" s="230"/>
      <c r="Q232" s="230"/>
      <c r="R232" s="126"/>
      <c r="T232" s="157" t="s">
        <v>5</v>
      </c>
      <c r="U232" s="43" t="s">
        <v>40</v>
      </c>
      <c r="V232" s="35"/>
      <c r="W232" s="158">
        <f t="shared" si="36"/>
        <v>0</v>
      </c>
      <c r="X232" s="158">
        <v>0</v>
      </c>
      <c r="Y232" s="158">
        <f t="shared" si="37"/>
        <v>0</v>
      </c>
      <c r="Z232" s="158">
        <v>0</v>
      </c>
      <c r="AA232" s="159">
        <f t="shared" si="38"/>
        <v>0</v>
      </c>
      <c r="AR232" s="18" t="s">
        <v>394</v>
      </c>
      <c r="AT232" s="18" t="s">
        <v>142</v>
      </c>
      <c r="AU232" s="18" t="s">
        <v>121</v>
      </c>
      <c r="AY232" s="18" t="s">
        <v>141</v>
      </c>
      <c r="BE232" s="100">
        <f t="shared" si="39"/>
        <v>0</v>
      </c>
      <c r="BF232" s="100">
        <f t="shared" si="40"/>
        <v>0</v>
      </c>
      <c r="BG232" s="100">
        <f t="shared" si="41"/>
        <v>0</v>
      </c>
      <c r="BH232" s="100">
        <f t="shared" si="42"/>
        <v>0</v>
      </c>
      <c r="BI232" s="100">
        <f t="shared" si="43"/>
        <v>0</v>
      </c>
      <c r="BJ232" s="18" t="s">
        <v>121</v>
      </c>
      <c r="BK232" s="100">
        <f t="shared" si="44"/>
        <v>0</v>
      </c>
      <c r="BL232" s="18" t="s">
        <v>394</v>
      </c>
      <c r="BM232" s="18" t="s">
        <v>479</v>
      </c>
    </row>
    <row r="233" spans="2:65" s="1" customFormat="1" ht="25.5" customHeight="1">
      <c r="B233" s="123"/>
      <c r="C233" s="160" t="s">
        <v>480</v>
      </c>
      <c r="D233" s="160" t="s">
        <v>213</v>
      </c>
      <c r="E233" s="161" t="s">
        <v>481</v>
      </c>
      <c r="F233" s="236" t="s">
        <v>482</v>
      </c>
      <c r="G233" s="236"/>
      <c r="H233" s="236"/>
      <c r="I233" s="236"/>
      <c r="J233" s="162" t="s">
        <v>309</v>
      </c>
      <c r="K233" s="163">
        <v>3</v>
      </c>
      <c r="L233" s="237">
        <v>0</v>
      </c>
      <c r="M233" s="237"/>
      <c r="N233" s="235">
        <f t="shared" si="35"/>
        <v>0</v>
      </c>
      <c r="O233" s="230"/>
      <c r="P233" s="230"/>
      <c r="Q233" s="230"/>
      <c r="R233" s="126"/>
      <c r="T233" s="157" t="s">
        <v>5</v>
      </c>
      <c r="U233" s="43" t="s">
        <v>40</v>
      </c>
      <c r="V233" s="35"/>
      <c r="W233" s="158">
        <f t="shared" si="36"/>
        <v>0</v>
      </c>
      <c r="X233" s="158">
        <v>2.9E-4</v>
      </c>
      <c r="Y233" s="158">
        <f t="shared" si="37"/>
        <v>8.7000000000000001E-4</v>
      </c>
      <c r="Z233" s="158">
        <v>0</v>
      </c>
      <c r="AA233" s="159">
        <f t="shared" si="38"/>
        <v>0</v>
      </c>
      <c r="AR233" s="18" t="s">
        <v>430</v>
      </c>
      <c r="AT233" s="18" t="s">
        <v>213</v>
      </c>
      <c r="AU233" s="18" t="s">
        <v>121</v>
      </c>
      <c r="AY233" s="18" t="s">
        <v>141</v>
      </c>
      <c r="BE233" s="100">
        <f t="shared" si="39"/>
        <v>0</v>
      </c>
      <c r="BF233" s="100">
        <f t="shared" si="40"/>
        <v>0</v>
      </c>
      <c r="BG233" s="100">
        <f t="shared" si="41"/>
        <v>0</v>
      </c>
      <c r="BH233" s="100">
        <f t="shared" si="42"/>
        <v>0</v>
      </c>
      <c r="BI233" s="100">
        <f t="shared" si="43"/>
        <v>0</v>
      </c>
      <c r="BJ233" s="18" t="s">
        <v>121</v>
      </c>
      <c r="BK233" s="100">
        <f t="shared" si="44"/>
        <v>0</v>
      </c>
      <c r="BL233" s="18" t="s">
        <v>430</v>
      </c>
      <c r="BM233" s="18" t="s">
        <v>483</v>
      </c>
    </row>
    <row r="234" spans="2:65" s="1" customFormat="1" ht="16.5" customHeight="1">
      <c r="B234" s="123"/>
      <c r="C234" s="152" t="s">
        <v>484</v>
      </c>
      <c r="D234" s="152" t="s">
        <v>142</v>
      </c>
      <c r="E234" s="153" t="s">
        <v>485</v>
      </c>
      <c r="F234" s="231" t="s">
        <v>486</v>
      </c>
      <c r="G234" s="231"/>
      <c r="H234" s="231"/>
      <c r="I234" s="231"/>
      <c r="J234" s="154" t="s">
        <v>309</v>
      </c>
      <c r="K234" s="155">
        <v>18</v>
      </c>
      <c r="L234" s="234">
        <v>0</v>
      </c>
      <c r="M234" s="234"/>
      <c r="N234" s="230">
        <f t="shared" si="35"/>
        <v>0</v>
      </c>
      <c r="O234" s="230"/>
      <c r="P234" s="230"/>
      <c r="Q234" s="230"/>
      <c r="R234" s="126"/>
      <c r="T234" s="157" t="s">
        <v>5</v>
      </c>
      <c r="U234" s="43" t="s">
        <v>40</v>
      </c>
      <c r="V234" s="35"/>
      <c r="W234" s="158">
        <f t="shared" si="36"/>
        <v>0</v>
      </c>
      <c r="X234" s="158">
        <v>0</v>
      </c>
      <c r="Y234" s="158">
        <f t="shared" si="37"/>
        <v>0</v>
      </c>
      <c r="Z234" s="158">
        <v>0</v>
      </c>
      <c r="AA234" s="159">
        <f t="shared" si="38"/>
        <v>0</v>
      </c>
      <c r="AR234" s="18" t="s">
        <v>394</v>
      </c>
      <c r="AT234" s="18" t="s">
        <v>142</v>
      </c>
      <c r="AU234" s="18" t="s">
        <v>121</v>
      </c>
      <c r="AY234" s="18" t="s">
        <v>141</v>
      </c>
      <c r="BE234" s="100">
        <f t="shared" si="39"/>
        <v>0</v>
      </c>
      <c r="BF234" s="100">
        <f t="shared" si="40"/>
        <v>0</v>
      </c>
      <c r="BG234" s="100">
        <f t="shared" si="41"/>
        <v>0</v>
      </c>
      <c r="BH234" s="100">
        <f t="shared" si="42"/>
        <v>0</v>
      </c>
      <c r="BI234" s="100">
        <f t="shared" si="43"/>
        <v>0</v>
      </c>
      <c r="BJ234" s="18" t="s">
        <v>121</v>
      </c>
      <c r="BK234" s="100">
        <f t="shared" si="44"/>
        <v>0</v>
      </c>
      <c r="BL234" s="18" t="s">
        <v>394</v>
      </c>
      <c r="BM234" s="18" t="s">
        <v>487</v>
      </c>
    </row>
    <row r="235" spans="2:65" s="1" customFormat="1" ht="25.5" customHeight="1">
      <c r="B235" s="123"/>
      <c r="C235" s="160" t="s">
        <v>488</v>
      </c>
      <c r="D235" s="160" t="s">
        <v>213</v>
      </c>
      <c r="E235" s="161" t="s">
        <v>489</v>
      </c>
      <c r="F235" s="236" t="s">
        <v>490</v>
      </c>
      <c r="G235" s="236"/>
      <c r="H235" s="236"/>
      <c r="I235" s="236"/>
      <c r="J235" s="162" t="s">
        <v>309</v>
      </c>
      <c r="K235" s="163">
        <v>18</v>
      </c>
      <c r="L235" s="237">
        <v>0</v>
      </c>
      <c r="M235" s="237"/>
      <c r="N235" s="235">
        <f t="shared" si="35"/>
        <v>0</v>
      </c>
      <c r="O235" s="230"/>
      <c r="P235" s="230"/>
      <c r="Q235" s="230"/>
      <c r="R235" s="126"/>
      <c r="T235" s="157" t="s">
        <v>5</v>
      </c>
      <c r="U235" s="43" t="s">
        <v>40</v>
      </c>
      <c r="V235" s="35"/>
      <c r="W235" s="158">
        <f t="shared" si="36"/>
        <v>0</v>
      </c>
      <c r="X235" s="158">
        <v>1.3999999999999999E-4</v>
      </c>
      <c r="Y235" s="158">
        <f t="shared" si="37"/>
        <v>2.5199999999999997E-3</v>
      </c>
      <c r="Z235" s="158">
        <v>0</v>
      </c>
      <c r="AA235" s="159">
        <f t="shared" si="38"/>
        <v>0</v>
      </c>
      <c r="AR235" s="18" t="s">
        <v>430</v>
      </c>
      <c r="AT235" s="18" t="s">
        <v>213</v>
      </c>
      <c r="AU235" s="18" t="s">
        <v>121</v>
      </c>
      <c r="AY235" s="18" t="s">
        <v>141</v>
      </c>
      <c r="BE235" s="100">
        <f t="shared" si="39"/>
        <v>0</v>
      </c>
      <c r="BF235" s="100">
        <f t="shared" si="40"/>
        <v>0</v>
      </c>
      <c r="BG235" s="100">
        <f t="shared" si="41"/>
        <v>0</v>
      </c>
      <c r="BH235" s="100">
        <f t="shared" si="42"/>
        <v>0</v>
      </c>
      <c r="BI235" s="100">
        <f t="shared" si="43"/>
        <v>0</v>
      </c>
      <c r="BJ235" s="18" t="s">
        <v>121</v>
      </c>
      <c r="BK235" s="100">
        <f t="shared" si="44"/>
        <v>0</v>
      </c>
      <c r="BL235" s="18" t="s">
        <v>430</v>
      </c>
      <c r="BM235" s="18" t="s">
        <v>491</v>
      </c>
    </row>
    <row r="236" spans="2:65" s="1" customFormat="1" ht="16.5" customHeight="1">
      <c r="B236" s="123"/>
      <c r="C236" s="152" t="s">
        <v>492</v>
      </c>
      <c r="D236" s="152" t="s">
        <v>142</v>
      </c>
      <c r="E236" s="153" t="s">
        <v>493</v>
      </c>
      <c r="F236" s="231" t="s">
        <v>494</v>
      </c>
      <c r="G236" s="231"/>
      <c r="H236" s="231"/>
      <c r="I236" s="231"/>
      <c r="J236" s="154" t="s">
        <v>309</v>
      </c>
      <c r="K236" s="155">
        <v>4</v>
      </c>
      <c r="L236" s="234">
        <v>0</v>
      </c>
      <c r="M236" s="234"/>
      <c r="N236" s="230">
        <f t="shared" si="35"/>
        <v>0</v>
      </c>
      <c r="O236" s="230"/>
      <c r="P236" s="230"/>
      <c r="Q236" s="230"/>
      <c r="R236" s="126"/>
      <c r="T236" s="157" t="s">
        <v>5</v>
      </c>
      <c r="U236" s="43" t="s">
        <v>40</v>
      </c>
      <c r="V236" s="35"/>
      <c r="W236" s="158">
        <f t="shared" si="36"/>
        <v>0</v>
      </c>
      <c r="X236" s="158">
        <v>0</v>
      </c>
      <c r="Y236" s="158">
        <f t="shared" si="37"/>
        <v>0</v>
      </c>
      <c r="Z236" s="158">
        <v>0</v>
      </c>
      <c r="AA236" s="159">
        <f t="shared" si="38"/>
        <v>0</v>
      </c>
      <c r="AR236" s="18" t="s">
        <v>394</v>
      </c>
      <c r="AT236" s="18" t="s">
        <v>142</v>
      </c>
      <c r="AU236" s="18" t="s">
        <v>121</v>
      </c>
      <c r="AY236" s="18" t="s">
        <v>141</v>
      </c>
      <c r="BE236" s="100">
        <f t="shared" si="39"/>
        <v>0</v>
      </c>
      <c r="BF236" s="100">
        <f t="shared" si="40"/>
        <v>0</v>
      </c>
      <c r="BG236" s="100">
        <f t="shared" si="41"/>
        <v>0</v>
      </c>
      <c r="BH236" s="100">
        <f t="shared" si="42"/>
        <v>0</v>
      </c>
      <c r="BI236" s="100">
        <f t="shared" si="43"/>
        <v>0</v>
      </c>
      <c r="BJ236" s="18" t="s">
        <v>121</v>
      </c>
      <c r="BK236" s="100">
        <f t="shared" si="44"/>
        <v>0</v>
      </c>
      <c r="BL236" s="18" t="s">
        <v>394</v>
      </c>
      <c r="BM236" s="18" t="s">
        <v>495</v>
      </c>
    </row>
    <row r="237" spans="2:65" s="1" customFormat="1" ht="25.5" customHeight="1">
      <c r="B237" s="123"/>
      <c r="C237" s="160" t="s">
        <v>496</v>
      </c>
      <c r="D237" s="160" t="s">
        <v>213</v>
      </c>
      <c r="E237" s="161" t="s">
        <v>497</v>
      </c>
      <c r="F237" s="236" t="s">
        <v>498</v>
      </c>
      <c r="G237" s="236"/>
      <c r="H237" s="236"/>
      <c r="I237" s="236"/>
      <c r="J237" s="162" t="s">
        <v>309</v>
      </c>
      <c r="K237" s="163">
        <v>4</v>
      </c>
      <c r="L237" s="237">
        <v>0</v>
      </c>
      <c r="M237" s="237"/>
      <c r="N237" s="235">
        <f t="shared" si="35"/>
        <v>0</v>
      </c>
      <c r="O237" s="230"/>
      <c r="P237" s="230"/>
      <c r="Q237" s="230"/>
      <c r="R237" s="126"/>
      <c r="T237" s="157" t="s">
        <v>5</v>
      </c>
      <c r="U237" s="43" t="s">
        <v>40</v>
      </c>
      <c r="V237" s="35"/>
      <c r="W237" s="158">
        <f t="shared" si="36"/>
        <v>0</v>
      </c>
      <c r="X237" s="158">
        <v>3.2000000000000003E-4</v>
      </c>
      <c r="Y237" s="158">
        <f t="shared" si="37"/>
        <v>1.2800000000000001E-3</v>
      </c>
      <c r="Z237" s="158">
        <v>0</v>
      </c>
      <c r="AA237" s="159">
        <f t="shared" si="38"/>
        <v>0</v>
      </c>
      <c r="AR237" s="18" t="s">
        <v>430</v>
      </c>
      <c r="AT237" s="18" t="s">
        <v>213</v>
      </c>
      <c r="AU237" s="18" t="s">
        <v>121</v>
      </c>
      <c r="AY237" s="18" t="s">
        <v>141</v>
      </c>
      <c r="BE237" s="100">
        <f t="shared" si="39"/>
        <v>0</v>
      </c>
      <c r="BF237" s="100">
        <f t="shared" si="40"/>
        <v>0</v>
      </c>
      <c r="BG237" s="100">
        <f t="shared" si="41"/>
        <v>0</v>
      </c>
      <c r="BH237" s="100">
        <f t="shared" si="42"/>
        <v>0</v>
      </c>
      <c r="BI237" s="100">
        <f t="shared" si="43"/>
        <v>0</v>
      </c>
      <c r="BJ237" s="18" t="s">
        <v>121</v>
      </c>
      <c r="BK237" s="100">
        <f t="shared" si="44"/>
        <v>0</v>
      </c>
      <c r="BL237" s="18" t="s">
        <v>430</v>
      </c>
      <c r="BM237" s="18" t="s">
        <v>499</v>
      </c>
    </row>
    <row r="238" spans="2:65" s="1" customFormat="1" ht="16.5" customHeight="1">
      <c r="B238" s="123"/>
      <c r="C238" s="152" t="s">
        <v>500</v>
      </c>
      <c r="D238" s="152" t="s">
        <v>142</v>
      </c>
      <c r="E238" s="153" t="s">
        <v>501</v>
      </c>
      <c r="F238" s="231" t="s">
        <v>502</v>
      </c>
      <c r="G238" s="231"/>
      <c r="H238" s="231"/>
      <c r="I238" s="231"/>
      <c r="J238" s="154" t="s">
        <v>309</v>
      </c>
      <c r="K238" s="155">
        <v>3</v>
      </c>
      <c r="L238" s="234">
        <v>0</v>
      </c>
      <c r="M238" s="234"/>
      <c r="N238" s="230">
        <f t="shared" si="35"/>
        <v>0</v>
      </c>
      <c r="O238" s="230"/>
      <c r="P238" s="230"/>
      <c r="Q238" s="230"/>
      <c r="R238" s="126"/>
      <c r="T238" s="157" t="s">
        <v>5</v>
      </c>
      <c r="U238" s="43" t="s">
        <v>40</v>
      </c>
      <c r="V238" s="35"/>
      <c r="W238" s="158">
        <f t="shared" si="36"/>
        <v>0</v>
      </c>
      <c r="X238" s="158">
        <v>0</v>
      </c>
      <c r="Y238" s="158">
        <f t="shared" si="37"/>
        <v>0</v>
      </c>
      <c r="Z238" s="158">
        <v>0</v>
      </c>
      <c r="AA238" s="159">
        <f t="shared" si="38"/>
        <v>0</v>
      </c>
      <c r="AR238" s="18" t="s">
        <v>394</v>
      </c>
      <c r="AT238" s="18" t="s">
        <v>142</v>
      </c>
      <c r="AU238" s="18" t="s">
        <v>121</v>
      </c>
      <c r="AY238" s="18" t="s">
        <v>141</v>
      </c>
      <c r="BE238" s="100">
        <f t="shared" si="39"/>
        <v>0</v>
      </c>
      <c r="BF238" s="100">
        <f t="shared" si="40"/>
        <v>0</v>
      </c>
      <c r="BG238" s="100">
        <f t="shared" si="41"/>
        <v>0</v>
      </c>
      <c r="BH238" s="100">
        <f t="shared" si="42"/>
        <v>0</v>
      </c>
      <c r="BI238" s="100">
        <f t="shared" si="43"/>
        <v>0</v>
      </c>
      <c r="BJ238" s="18" t="s">
        <v>121</v>
      </c>
      <c r="BK238" s="100">
        <f t="shared" si="44"/>
        <v>0</v>
      </c>
      <c r="BL238" s="18" t="s">
        <v>394</v>
      </c>
      <c r="BM238" s="18" t="s">
        <v>503</v>
      </c>
    </row>
    <row r="239" spans="2:65" s="1" customFormat="1" ht="25.5" customHeight="1">
      <c r="B239" s="123"/>
      <c r="C239" s="160" t="s">
        <v>504</v>
      </c>
      <c r="D239" s="160" t="s">
        <v>213</v>
      </c>
      <c r="E239" s="161" t="s">
        <v>505</v>
      </c>
      <c r="F239" s="236" t="s">
        <v>506</v>
      </c>
      <c r="G239" s="236"/>
      <c r="H239" s="236"/>
      <c r="I239" s="236"/>
      <c r="J239" s="162" t="s">
        <v>309</v>
      </c>
      <c r="K239" s="163">
        <v>3</v>
      </c>
      <c r="L239" s="237">
        <v>0</v>
      </c>
      <c r="M239" s="237"/>
      <c r="N239" s="235">
        <f t="shared" si="35"/>
        <v>0</v>
      </c>
      <c r="O239" s="230"/>
      <c r="P239" s="230"/>
      <c r="Q239" s="230"/>
      <c r="R239" s="126"/>
      <c r="T239" s="157" t="s">
        <v>5</v>
      </c>
      <c r="U239" s="43" t="s">
        <v>40</v>
      </c>
      <c r="V239" s="35"/>
      <c r="W239" s="158">
        <f t="shared" si="36"/>
        <v>0</v>
      </c>
      <c r="X239" s="158">
        <v>3.8999999999999999E-4</v>
      </c>
      <c r="Y239" s="158">
        <f t="shared" si="37"/>
        <v>1.17E-3</v>
      </c>
      <c r="Z239" s="158">
        <v>0</v>
      </c>
      <c r="AA239" s="159">
        <f t="shared" si="38"/>
        <v>0</v>
      </c>
      <c r="AR239" s="18" t="s">
        <v>430</v>
      </c>
      <c r="AT239" s="18" t="s">
        <v>213</v>
      </c>
      <c r="AU239" s="18" t="s">
        <v>121</v>
      </c>
      <c r="AY239" s="18" t="s">
        <v>141</v>
      </c>
      <c r="BE239" s="100">
        <f t="shared" si="39"/>
        <v>0</v>
      </c>
      <c r="BF239" s="100">
        <f t="shared" si="40"/>
        <v>0</v>
      </c>
      <c r="BG239" s="100">
        <f t="shared" si="41"/>
        <v>0</v>
      </c>
      <c r="BH239" s="100">
        <f t="shared" si="42"/>
        <v>0</v>
      </c>
      <c r="BI239" s="100">
        <f t="shared" si="43"/>
        <v>0</v>
      </c>
      <c r="BJ239" s="18" t="s">
        <v>121</v>
      </c>
      <c r="BK239" s="100">
        <f t="shared" si="44"/>
        <v>0</v>
      </c>
      <c r="BL239" s="18" t="s">
        <v>430</v>
      </c>
      <c r="BM239" s="18" t="s">
        <v>507</v>
      </c>
    </row>
    <row r="240" spans="2:65" s="1" customFormat="1" ht="16.5" customHeight="1">
      <c r="B240" s="123"/>
      <c r="C240" s="152" t="s">
        <v>508</v>
      </c>
      <c r="D240" s="152" t="s">
        <v>142</v>
      </c>
      <c r="E240" s="153" t="s">
        <v>509</v>
      </c>
      <c r="F240" s="231" t="s">
        <v>510</v>
      </c>
      <c r="G240" s="231"/>
      <c r="H240" s="231"/>
      <c r="I240" s="231"/>
      <c r="J240" s="154" t="s">
        <v>309</v>
      </c>
      <c r="K240" s="155">
        <v>3</v>
      </c>
      <c r="L240" s="234">
        <v>0</v>
      </c>
      <c r="M240" s="234"/>
      <c r="N240" s="230">
        <f t="shared" si="35"/>
        <v>0</v>
      </c>
      <c r="O240" s="230"/>
      <c r="P240" s="230"/>
      <c r="Q240" s="230"/>
      <c r="R240" s="126"/>
      <c r="T240" s="157" t="s">
        <v>5</v>
      </c>
      <c r="U240" s="43" t="s">
        <v>40</v>
      </c>
      <c r="V240" s="35"/>
      <c r="W240" s="158">
        <f t="shared" si="36"/>
        <v>0</v>
      </c>
      <c r="X240" s="158">
        <v>0</v>
      </c>
      <c r="Y240" s="158">
        <f t="shared" si="37"/>
        <v>0</v>
      </c>
      <c r="Z240" s="158">
        <v>0</v>
      </c>
      <c r="AA240" s="159">
        <f t="shared" si="38"/>
        <v>0</v>
      </c>
      <c r="AR240" s="18" t="s">
        <v>394</v>
      </c>
      <c r="AT240" s="18" t="s">
        <v>142</v>
      </c>
      <c r="AU240" s="18" t="s">
        <v>121</v>
      </c>
      <c r="AY240" s="18" t="s">
        <v>141</v>
      </c>
      <c r="BE240" s="100">
        <f t="shared" si="39"/>
        <v>0</v>
      </c>
      <c r="BF240" s="100">
        <f t="shared" si="40"/>
        <v>0</v>
      </c>
      <c r="BG240" s="100">
        <f t="shared" si="41"/>
        <v>0</v>
      </c>
      <c r="BH240" s="100">
        <f t="shared" si="42"/>
        <v>0</v>
      </c>
      <c r="BI240" s="100">
        <f t="shared" si="43"/>
        <v>0</v>
      </c>
      <c r="BJ240" s="18" t="s">
        <v>121</v>
      </c>
      <c r="BK240" s="100">
        <f t="shared" si="44"/>
        <v>0</v>
      </c>
      <c r="BL240" s="18" t="s">
        <v>394</v>
      </c>
      <c r="BM240" s="18" t="s">
        <v>511</v>
      </c>
    </row>
    <row r="241" spans="2:65" s="1" customFormat="1" ht="25.5" customHeight="1">
      <c r="B241" s="123"/>
      <c r="C241" s="160" t="s">
        <v>512</v>
      </c>
      <c r="D241" s="160" t="s">
        <v>213</v>
      </c>
      <c r="E241" s="161" t="s">
        <v>513</v>
      </c>
      <c r="F241" s="236" t="s">
        <v>514</v>
      </c>
      <c r="G241" s="236"/>
      <c r="H241" s="236"/>
      <c r="I241" s="236"/>
      <c r="J241" s="162" t="s">
        <v>309</v>
      </c>
      <c r="K241" s="163">
        <v>3</v>
      </c>
      <c r="L241" s="237">
        <v>0</v>
      </c>
      <c r="M241" s="237"/>
      <c r="N241" s="235">
        <f t="shared" si="35"/>
        <v>0</v>
      </c>
      <c r="O241" s="230"/>
      <c r="P241" s="230"/>
      <c r="Q241" s="230"/>
      <c r="R241" s="126"/>
      <c r="T241" s="157" t="s">
        <v>5</v>
      </c>
      <c r="U241" s="43" t="s">
        <v>40</v>
      </c>
      <c r="V241" s="35"/>
      <c r="W241" s="158">
        <f t="shared" si="36"/>
        <v>0</v>
      </c>
      <c r="X241" s="158">
        <v>1.4599999999999999E-3</v>
      </c>
      <c r="Y241" s="158">
        <f t="shared" si="37"/>
        <v>4.3800000000000002E-3</v>
      </c>
      <c r="Z241" s="158">
        <v>0</v>
      </c>
      <c r="AA241" s="159">
        <f t="shared" si="38"/>
        <v>0</v>
      </c>
      <c r="AR241" s="18" t="s">
        <v>430</v>
      </c>
      <c r="AT241" s="18" t="s">
        <v>213</v>
      </c>
      <c r="AU241" s="18" t="s">
        <v>121</v>
      </c>
      <c r="AY241" s="18" t="s">
        <v>141</v>
      </c>
      <c r="BE241" s="100">
        <f t="shared" si="39"/>
        <v>0</v>
      </c>
      <c r="BF241" s="100">
        <f t="shared" si="40"/>
        <v>0</v>
      </c>
      <c r="BG241" s="100">
        <f t="shared" si="41"/>
        <v>0</v>
      </c>
      <c r="BH241" s="100">
        <f t="shared" si="42"/>
        <v>0</v>
      </c>
      <c r="BI241" s="100">
        <f t="shared" si="43"/>
        <v>0</v>
      </c>
      <c r="BJ241" s="18" t="s">
        <v>121</v>
      </c>
      <c r="BK241" s="100">
        <f t="shared" si="44"/>
        <v>0</v>
      </c>
      <c r="BL241" s="18" t="s">
        <v>430</v>
      </c>
      <c r="BM241" s="18" t="s">
        <v>515</v>
      </c>
    </row>
    <row r="242" spans="2:65" s="1" customFormat="1" ht="25.5" customHeight="1">
      <c r="B242" s="123"/>
      <c r="C242" s="152" t="s">
        <v>516</v>
      </c>
      <c r="D242" s="152" t="s">
        <v>142</v>
      </c>
      <c r="E242" s="153" t="s">
        <v>517</v>
      </c>
      <c r="F242" s="231" t="s">
        <v>518</v>
      </c>
      <c r="G242" s="231"/>
      <c r="H242" s="231"/>
      <c r="I242" s="231"/>
      <c r="J242" s="154" t="s">
        <v>309</v>
      </c>
      <c r="K242" s="155">
        <v>6</v>
      </c>
      <c r="L242" s="234">
        <v>0</v>
      </c>
      <c r="M242" s="234"/>
      <c r="N242" s="230">
        <f t="shared" si="35"/>
        <v>0</v>
      </c>
      <c r="O242" s="230"/>
      <c r="P242" s="230"/>
      <c r="Q242" s="230"/>
      <c r="R242" s="126"/>
      <c r="T242" s="157" t="s">
        <v>5</v>
      </c>
      <c r="U242" s="43" t="s">
        <v>40</v>
      </c>
      <c r="V242" s="35"/>
      <c r="W242" s="158">
        <f t="shared" si="36"/>
        <v>0</v>
      </c>
      <c r="X242" s="158">
        <v>0</v>
      </c>
      <c r="Y242" s="158">
        <f t="shared" si="37"/>
        <v>0</v>
      </c>
      <c r="Z242" s="158">
        <v>0</v>
      </c>
      <c r="AA242" s="159">
        <f t="shared" si="38"/>
        <v>0</v>
      </c>
      <c r="AR242" s="18" t="s">
        <v>394</v>
      </c>
      <c r="AT242" s="18" t="s">
        <v>142</v>
      </c>
      <c r="AU242" s="18" t="s">
        <v>121</v>
      </c>
      <c r="AY242" s="18" t="s">
        <v>141</v>
      </c>
      <c r="BE242" s="100">
        <f t="shared" si="39"/>
        <v>0</v>
      </c>
      <c r="BF242" s="100">
        <f t="shared" si="40"/>
        <v>0</v>
      </c>
      <c r="BG242" s="100">
        <f t="shared" si="41"/>
        <v>0</v>
      </c>
      <c r="BH242" s="100">
        <f t="shared" si="42"/>
        <v>0</v>
      </c>
      <c r="BI242" s="100">
        <f t="shared" si="43"/>
        <v>0</v>
      </c>
      <c r="BJ242" s="18" t="s">
        <v>121</v>
      </c>
      <c r="BK242" s="100">
        <f t="shared" si="44"/>
        <v>0</v>
      </c>
      <c r="BL242" s="18" t="s">
        <v>394</v>
      </c>
      <c r="BM242" s="18" t="s">
        <v>519</v>
      </c>
    </row>
    <row r="243" spans="2:65" s="1" customFormat="1" ht="38.25" customHeight="1">
      <c r="B243" s="123"/>
      <c r="C243" s="160" t="s">
        <v>520</v>
      </c>
      <c r="D243" s="160" t="s">
        <v>213</v>
      </c>
      <c r="E243" s="161" t="s">
        <v>521</v>
      </c>
      <c r="F243" s="236" t="s">
        <v>522</v>
      </c>
      <c r="G243" s="236"/>
      <c r="H243" s="236"/>
      <c r="I243" s="236"/>
      <c r="J243" s="162" t="s">
        <v>309</v>
      </c>
      <c r="K243" s="163">
        <v>6</v>
      </c>
      <c r="L243" s="237">
        <v>0</v>
      </c>
      <c r="M243" s="237"/>
      <c r="N243" s="235">
        <f t="shared" si="35"/>
        <v>0</v>
      </c>
      <c r="O243" s="230"/>
      <c r="P243" s="230"/>
      <c r="Q243" s="230"/>
      <c r="R243" s="126"/>
      <c r="T243" s="157" t="s">
        <v>5</v>
      </c>
      <c r="U243" s="43" t="s">
        <v>40</v>
      </c>
      <c r="V243" s="35"/>
      <c r="W243" s="158">
        <f t="shared" si="36"/>
        <v>0</v>
      </c>
      <c r="X243" s="158">
        <v>3.1E-4</v>
      </c>
      <c r="Y243" s="158">
        <f t="shared" si="37"/>
        <v>1.8600000000000001E-3</v>
      </c>
      <c r="Z243" s="158">
        <v>0</v>
      </c>
      <c r="AA243" s="159">
        <f t="shared" si="38"/>
        <v>0</v>
      </c>
      <c r="AR243" s="18" t="s">
        <v>430</v>
      </c>
      <c r="AT243" s="18" t="s">
        <v>213</v>
      </c>
      <c r="AU243" s="18" t="s">
        <v>121</v>
      </c>
      <c r="AY243" s="18" t="s">
        <v>141</v>
      </c>
      <c r="BE243" s="100">
        <f t="shared" si="39"/>
        <v>0</v>
      </c>
      <c r="BF243" s="100">
        <f t="shared" si="40"/>
        <v>0</v>
      </c>
      <c r="BG243" s="100">
        <f t="shared" si="41"/>
        <v>0</v>
      </c>
      <c r="BH243" s="100">
        <f t="shared" si="42"/>
        <v>0</v>
      </c>
      <c r="BI243" s="100">
        <f t="shared" si="43"/>
        <v>0</v>
      </c>
      <c r="BJ243" s="18" t="s">
        <v>121</v>
      </c>
      <c r="BK243" s="100">
        <f t="shared" si="44"/>
        <v>0</v>
      </c>
      <c r="BL243" s="18" t="s">
        <v>430</v>
      </c>
      <c r="BM243" s="18" t="s">
        <v>523</v>
      </c>
    </row>
    <row r="244" spans="2:65" s="1" customFormat="1" ht="16.5" customHeight="1">
      <c r="B244" s="123"/>
      <c r="C244" s="152" t="s">
        <v>524</v>
      </c>
      <c r="D244" s="152" t="s">
        <v>142</v>
      </c>
      <c r="E244" s="153" t="s">
        <v>525</v>
      </c>
      <c r="F244" s="231" t="s">
        <v>526</v>
      </c>
      <c r="G244" s="231"/>
      <c r="H244" s="231"/>
      <c r="I244" s="231"/>
      <c r="J244" s="154" t="s">
        <v>527</v>
      </c>
      <c r="K244" s="155">
        <v>4</v>
      </c>
      <c r="L244" s="234">
        <v>0</v>
      </c>
      <c r="M244" s="234"/>
      <c r="N244" s="230">
        <f t="shared" si="35"/>
        <v>0</v>
      </c>
      <c r="O244" s="230"/>
      <c r="P244" s="230"/>
      <c r="Q244" s="230"/>
      <c r="R244" s="126"/>
      <c r="T244" s="157" t="s">
        <v>5</v>
      </c>
      <c r="U244" s="43" t="s">
        <v>40</v>
      </c>
      <c r="V244" s="35"/>
      <c r="W244" s="158">
        <f t="shared" si="36"/>
        <v>0</v>
      </c>
      <c r="X244" s="158">
        <v>0</v>
      </c>
      <c r="Y244" s="158">
        <f t="shared" si="37"/>
        <v>0</v>
      </c>
      <c r="Z244" s="158">
        <v>0</v>
      </c>
      <c r="AA244" s="159">
        <f t="shared" si="38"/>
        <v>0</v>
      </c>
      <c r="AR244" s="18" t="s">
        <v>394</v>
      </c>
      <c r="AT244" s="18" t="s">
        <v>142</v>
      </c>
      <c r="AU244" s="18" t="s">
        <v>121</v>
      </c>
      <c r="AY244" s="18" t="s">
        <v>141</v>
      </c>
      <c r="BE244" s="100">
        <f t="shared" si="39"/>
        <v>0</v>
      </c>
      <c r="BF244" s="100">
        <f t="shared" si="40"/>
        <v>0</v>
      </c>
      <c r="BG244" s="100">
        <f t="shared" si="41"/>
        <v>0</v>
      </c>
      <c r="BH244" s="100">
        <f t="shared" si="42"/>
        <v>0</v>
      </c>
      <c r="BI244" s="100">
        <f t="shared" si="43"/>
        <v>0</v>
      </c>
      <c r="BJ244" s="18" t="s">
        <v>121</v>
      </c>
      <c r="BK244" s="100">
        <f t="shared" si="44"/>
        <v>0</v>
      </c>
      <c r="BL244" s="18" t="s">
        <v>394</v>
      </c>
      <c r="BM244" s="18" t="s">
        <v>528</v>
      </c>
    </row>
    <row r="245" spans="2:65" s="1" customFormat="1" ht="16.5" customHeight="1">
      <c r="B245" s="123"/>
      <c r="C245" s="152" t="s">
        <v>529</v>
      </c>
      <c r="D245" s="152" t="s">
        <v>142</v>
      </c>
      <c r="E245" s="153" t="s">
        <v>530</v>
      </c>
      <c r="F245" s="231" t="s">
        <v>531</v>
      </c>
      <c r="G245" s="231"/>
      <c r="H245" s="231"/>
      <c r="I245" s="231"/>
      <c r="J245" s="154" t="s">
        <v>230</v>
      </c>
      <c r="K245" s="156">
        <v>0</v>
      </c>
      <c r="L245" s="234">
        <v>0</v>
      </c>
      <c r="M245" s="234"/>
      <c r="N245" s="230">
        <f t="shared" si="35"/>
        <v>0</v>
      </c>
      <c r="O245" s="230"/>
      <c r="P245" s="230"/>
      <c r="Q245" s="230"/>
      <c r="R245" s="126"/>
      <c r="T245" s="157" t="s">
        <v>5</v>
      </c>
      <c r="U245" s="43" t="s">
        <v>40</v>
      </c>
      <c r="V245" s="35"/>
      <c r="W245" s="158">
        <f t="shared" si="36"/>
        <v>0</v>
      </c>
      <c r="X245" s="158">
        <v>0</v>
      </c>
      <c r="Y245" s="158">
        <f t="shared" si="37"/>
        <v>0</v>
      </c>
      <c r="Z245" s="158">
        <v>0</v>
      </c>
      <c r="AA245" s="159">
        <f t="shared" si="38"/>
        <v>0</v>
      </c>
      <c r="AR245" s="18" t="s">
        <v>394</v>
      </c>
      <c r="AT245" s="18" t="s">
        <v>142</v>
      </c>
      <c r="AU245" s="18" t="s">
        <v>121</v>
      </c>
      <c r="AY245" s="18" t="s">
        <v>141</v>
      </c>
      <c r="BE245" s="100">
        <f t="shared" si="39"/>
        <v>0</v>
      </c>
      <c r="BF245" s="100">
        <f t="shared" si="40"/>
        <v>0</v>
      </c>
      <c r="BG245" s="100">
        <f t="shared" si="41"/>
        <v>0</v>
      </c>
      <c r="BH245" s="100">
        <f t="shared" si="42"/>
        <v>0</v>
      </c>
      <c r="BI245" s="100">
        <f t="shared" si="43"/>
        <v>0</v>
      </c>
      <c r="BJ245" s="18" t="s">
        <v>121</v>
      </c>
      <c r="BK245" s="100">
        <f t="shared" si="44"/>
        <v>0</v>
      </c>
      <c r="BL245" s="18" t="s">
        <v>394</v>
      </c>
      <c r="BM245" s="18" t="s">
        <v>532</v>
      </c>
    </row>
    <row r="246" spans="2:65" s="1" customFormat="1" ht="16.5" customHeight="1">
      <c r="B246" s="123"/>
      <c r="C246" s="152" t="s">
        <v>533</v>
      </c>
      <c r="D246" s="152" t="s">
        <v>142</v>
      </c>
      <c r="E246" s="153" t="s">
        <v>534</v>
      </c>
      <c r="F246" s="231" t="s">
        <v>535</v>
      </c>
      <c r="G246" s="231"/>
      <c r="H246" s="231"/>
      <c r="I246" s="231"/>
      <c r="J246" s="154" t="s">
        <v>230</v>
      </c>
      <c r="K246" s="156">
        <v>0</v>
      </c>
      <c r="L246" s="234">
        <v>0</v>
      </c>
      <c r="M246" s="234"/>
      <c r="N246" s="230">
        <f t="shared" si="35"/>
        <v>0</v>
      </c>
      <c r="O246" s="230"/>
      <c r="P246" s="230"/>
      <c r="Q246" s="230"/>
      <c r="R246" s="126"/>
      <c r="T246" s="157" t="s">
        <v>5</v>
      </c>
      <c r="U246" s="43" t="s">
        <v>40</v>
      </c>
      <c r="V246" s="35"/>
      <c r="W246" s="158">
        <f t="shared" si="36"/>
        <v>0</v>
      </c>
      <c r="X246" s="158">
        <v>0</v>
      </c>
      <c r="Y246" s="158">
        <f t="shared" si="37"/>
        <v>0</v>
      </c>
      <c r="Z246" s="158">
        <v>0</v>
      </c>
      <c r="AA246" s="159">
        <f t="shared" si="38"/>
        <v>0</v>
      </c>
      <c r="AR246" s="18" t="s">
        <v>430</v>
      </c>
      <c r="AT246" s="18" t="s">
        <v>142</v>
      </c>
      <c r="AU246" s="18" t="s">
        <v>121</v>
      </c>
      <c r="AY246" s="18" t="s">
        <v>141</v>
      </c>
      <c r="BE246" s="100">
        <f t="shared" si="39"/>
        <v>0</v>
      </c>
      <c r="BF246" s="100">
        <f t="shared" si="40"/>
        <v>0</v>
      </c>
      <c r="BG246" s="100">
        <f t="shared" si="41"/>
        <v>0</v>
      </c>
      <c r="BH246" s="100">
        <f t="shared" si="42"/>
        <v>0</v>
      </c>
      <c r="BI246" s="100">
        <f t="shared" si="43"/>
        <v>0</v>
      </c>
      <c r="BJ246" s="18" t="s">
        <v>121</v>
      </c>
      <c r="BK246" s="100">
        <f t="shared" si="44"/>
        <v>0</v>
      </c>
      <c r="BL246" s="18" t="s">
        <v>430</v>
      </c>
      <c r="BM246" s="18" t="s">
        <v>536</v>
      </c>
    </row>
    <row r="247" spans="2:65" s="1" customFormat="1" ht="16.5" customHeight="1">
      <c r="B247" s="123"/>
      <c r="C247" s="152" t="s">
        <v>537</v>
      </c>
      <c r="D247" s="152" t="s">
        <v>142</v>
      </c>
      <c r="E247" s="153" t="s">
        <v>538</v>
      </c>
      <c r="F247" s="231" t="s">
        <v>539</v>
      </c>
      <c r="G247" s="231"/>
      <c r="H247" s="231"/>
      <c r="I247" s="231"/>
      <c r="J247" s="154" t="s">
        <v>230</v>
      </c>
      <c r="K247" s="156">
        <v>0</v>
      </c>
      <c r="L247" s="234">
        <v>0</v>
      </c>
      <c r="M247" s="234"/>
      <c r="N247" s="230">
        <f t="shared" si="35"/>
        <v>0</v>
      </c>
      <c r="O247" s="230"/>
      <c r="P247" s="230"/>
      <c r="Q247" s="230"/>
      <c r="R247" s="126"/>
      <c r="T247" s="157" t="s">
        <v>5</v>
      </c>
      <c r="U247" s="43" t="s">
        <v>40</v>
      </c>
      <c r="V247" s="35"/>
      <c r="W247" s="158">
        <f t="shared" si="36"/>
        <v>0</v>
      </c>
      <c r="X247" s="158">
        <v>0</v>
      </c>
      <c r="Y247" s="158">
        <f t="shared" si="37"/>
        <v>0</v>
      </c>
      <c r="Z247" s="158">
        <v>0</v>
      </c>
      <c r="AA247" s="159">
        <f t="shared" si="38"/>
        <v>0</v>
      </c>
      <c r="AR247" s="18" t="s">
        <v>394</v>
      </c>
      <c r="AT247" s="18" t="s">
        <v>142</v>
      </c>
      <c r="AU247" s="18" t="s">
        <v>121</v>
      </c>
      <c r="AY247" s="18" t="s">
        <v>141</v>
      </c>
      <c r="BE247" s="100">
        <f t="shared" si="39"/>
        <v>0</v>
      </c>
      <c r="BF247" s="100">
        <f t="shared" si="40"/>
        <v>0</v>
      </c>
      <c r="BG247" s="100">
        <f t="shared" si="41"/>
        <v>0</v>
      </c>
      <c r="BH247" s="100">
        <f t="shared" si="42"/>
        <v>0</v>
      </c>
      <c r="BI247" s="100">
        <f t="shared" si="43"/>
        <v>0</v>
      </c>
      <c r="BJ247" s="18" t="s">
        <v>121</v>
      </c>
      <c r="BK247" s="100">
        <f t="shared" si="44"/>
        <v>0</v>
      </c>
      <c r="BL247" s="18" t="s">
        <v>394</v>
      </c>
      <c r="BM247" s="18" t="s">
        <v>540</v>
      </c>
    </row>
    <row r="248" spans="2:65" s="9" customFormat="1" ht="37.35" customHeight="1">
      <c r="B248" s="141"/>
      <c r="C248" s="142"/>
      <c r="D248" s="143" t="s">
        <v>117</v>
      </c>
      <c r="E248" s="143"/>
      <c r="F248" s="143"/>
      <c r="G248" s="143"/>
      <c r="H248" s="143"/>
      <c r="I248" s="143"/>
      <c r="J248" s="143"/>
      <c r="K248" s="143"/>
      <c r="L248" s="143"/>
      <c r="M248" s="143"/>
      <c r="N248" s="246">
        <f>BK248</f>
        <v>0</v>
      </c>
      <c r="O248" s="247"/>
      <c r="P248" s="247"/>
      <c r="Q248" s="247"/>
      <c r="R248" s="144"/>
      <c r="T248" s="145"/>
      <c r="U248" s="142"/>
      <c r="V248" s="142"/>
      <c r="W248" s="146">
        <f>W249</f>
        <v>0</v>
      </c>
      <c r="X248" s="142"/>
      <c r="Y248" s="146">
        <f>Y249</f>
        <v>0</v>
      </c>
      <c r="Z248" s="142"/>
      <c r="AA248" s="147">
        <f>AA249</f>
        <v>0</v>
      </c>
      <c r="AR248" s="148" t="s">
        <v>146</v>
      </c>
      <c r="AT248" s="149" t="s">
        <v>71</v>
      </c>
      <c r="AU248" s="149" t="s">
        <v>72</v>
      </c>
      <c r="AY248" s="148" t="s">
        <v>141</v>
      </c>
      <c r="BK248" s="150">
        <f>BK249</f>
        <v>0</v>
      </c>
    </row>
    <row r="249" spans="2:65" s="1" customFormat="1" ht="51" customHeight="1">
      <c r="B249" s="123"/>
      <c r="C249" s="152" t="s">
        <v>541</v>
      </c>
      <c r="D249" s="152" t="s">
        <v>142</v>
      </c>
      <c r="E249" s="153" t="s">
        <v>542</v>
      </c>
      <c r="F249" s="238" t="s">
        <v>543</v>
      </c>
      <c r="G249" s="231"/>
      <c r="H249" s="231"/>
      <c r="I249" s="231"/>
      <c r="J249" s="154" t="s">
        <v>527</v>
      </c>
      <c r="K249" s="155">
        <v>8</v>
      </c>
      <c r="L249" s="234">
        <v>0</v>
      </c>
      <c r="M249" s="234"/>
      <c r="N249" s="230">
        <f>ROUND(L249*K249,2)</f>
        <v>0</v>
      </c>
      <c r="O249" s="230"/>
      <c r="P249" s="230"/>
      <c r="Q249" s="230"/>
      <c r="R249" s="126"/>
      <c r="T249" s="157" t="s">
        <v>5</v>
      </c>
      <c r="U249" s="43" t="s">
        <v>40</v>
      </c>
      <c r="V249" s="35"/>
      <c r="W249" s="158">
        <f>V249*K249</f>
        <v>0</v>
      </c>
      <c r="X249" s="158">
        <v>0</v>
      </c>
      <c r="Y249" s="158">
        <f>X249*K249</f>
        <v>0</v>
      </c>
      <c r="Z249" s="158">
        <v>0</v>
      </c>
      <c r="AA249" s="159">
        <f>Z249*K249</f>
        <v>0</v>
      </c>
      <c r="AR249" s="18" t="s">
        <v>544</v>
      </c>
      <c r="AT249" s="18" t="s">
        <v>142</v>
      </c>
      <c r="AU249" s="18" t="s">
        <v>78</v>
      </c>
      <c r="AY249" s="18" t="s">
        <v>141</v>
      </c>
      <c r="BE249" s="100">
        <f>IF(U249="základná",N249,0)</f>
        <v>0</v>
      </c>
      <c r="BF249" s="100">
        <f>IF(U249="znížená",N249,0)</f>
        <v>0</v>
      </c>
      <c r="BG249" s="100">
        <f>IF(U249="zákl. prenesená",N249,0)</f>
        <v>0</v>
      </c>
      <c r="BH249" s="100">
        <f>IF(U249="zníž. prenesená",N249,0)</f>
        <v>0</v>
      </c>
      <c r="BI249" s="100">
        <f>IF(U249="nulová",N249,0)</f>
        <v>0</v>
      </c>
      <c r="BJ249" s="18" t="s">
        <v>121</v>
      </c>
      <c r="BK249" s="100">
        <f>ROUND(L249*K249,2)</f>
        <v>0</v>
      </c>
      <c r="BL249" s="18" t="s">
        <v>544</v>
      </c>
      <c r="BM249" s="18" t="s">
        <v>545</v>
      </c>
    </row>
    <row r="250" spans="2:65" s="1" customFormat="1" ht="49.95" customHeight="1">
      <c r="B250" s="34"/>
      <c r="C250" s="35"/>
      <c r="D250" s="143" t="s">
        <v>546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241">
        <f>BK250</f>
        <v>0</v>
      </c>
      <c r="O250" s="241"/>
      <c r="P250" s="241"/>
      <c r="Q250" s="241"/>
      <c r="R250" s="36"/>
      <c r="T250" s="164"/>
      <c r="U250" s="55"/>
      <c r="V250" s="55"/>
      <c r="W250" s="55"/>
      <c r="X250" s="55"/>
      <c r="Y250" s="55"/>
      <c r="Z250" s="55"/>
      <c r="AA250" s="57"/>
      <c r="AT250" s="18" t="s">
        <v>71</v>
      </c>
      <c r="AU250" s="18" t="s">
        <v>72</v>
      </c>
      <c r="AY250" s="18" t="s">
        <v>547</v>
      </c>
      <c r="BK250" s="100">
        <v>0</v>
      </c>
    </row>
    <row r="251" spans="2:65" s="1" customFormat="1" ht="6.9" customHeight="1">
      <c r="B251" s="58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60"/>
    </row>
  </sheetData>
  <mergeCells count="398">
    <mergeCell ref="H1:K1"/>
    <mergeCell ref="N180:Q180"/>
    <mergeCell ref="N113:Q113"/>
    <mergeCell ref="N131:Q131"/>
    <mergeCell ref="M128:Q128"/>
    <mergeCell ref="N153:Q153"/>
    <mergeCell ref="N141:Q141"/>
    <mergeCell ref="M126:P126"/>
    <mergeCell ref="F197:I197"/>
    <mergeCell ref="L197:M197"/>
    <mergeCell ref="F196:I196"/>
    <mergeCell ref="L196:M196"/>
    <mergeCell ref="F193:I193"/>
    <mergeCell ref="L193:M193"/>
    <mergeCell ref="F194:I194"/>
    <mergeCell ref="L194:M194"/>
    <mergeCell ref="L195:M195"/>
    <mergeCell ref="F233:I233"/>
    <mergeCell ref="N233:Q233"/>
    <mergeCell ref="F234:I234"/>
    <mergeCell ref="L233:M233"/>
    <mergeCell ref="F238:I238"/>
    <mergeCell ref="F231:I231"/>
    <mergeCell ref="L231:M231"/>
    <mergeCell ref="F229:I229"/>
    <mergeCell ref="F232:I232"/>
    <mergeCell ref="L232:M232"/>
    <mergeCell ref="N232:Q232"/>
    <mergeCell ref="L229:M229"/>
    <mergeCell ref="N229:Q229"/>
    <mergeCell ref="N231:Q231"/>
    <mergeCell ref="F230:I230"/>
    <mergeCell ref="L230:M230"/>
    <mergeCell ref="N230:Q230"/>
    <mergeCell ref="N250:Q250"/>
    <mergeCell ref="L239:M239"/>
    <mergeCell ref="N239:Q239"/>
    <mergeCell ref="N234:Q234"/>
    <mergeCell ref="N248:Q248"/>
    <mergeCell ref="L244:M244"/>
    <mergeCell ref="L242:M242"/>
    <mergeCell ref="N242:Q242"/>
    <mergeCell ref="N246:Q246"/>
    <mergeCell ref="N241:Q241"/>
    <mergeCell ref="L240:M240"/>
    <mergeCell ref="N240:Q240"/>
    <mergeCell ref="N235:Q235"/>
    <mergeCell ref="L234:M234"/>
    <mergeCell ref="L238:M238"/>
    <mergeCell ref="N238:Q238"/>
    <mergeCell ref="L237:M237"/>
    <mergeCell ref="N237:Q237"/>
    <mergeCell ref="N236:Q236"/>
    <mergeCell ref="S2:AC2"/>
    <mergeCell ref="N152:Q152"/>
    <mergeCell ref="N154:Q154"/>
    <mergeCell ref="N155:Q155"/>
    <mergeCell ref="N132:Q132"/>
    <mergeCell ref="N133:Q133"/>
    <mergeCell ref="N134:Q134"/>
    <mergeCell ref="N151:Q151"/>
    <mergeCell ref="F153:I153"/>
    <mergeCell ref="L153:M153"/>
    <mergeCell ref="F146:I146"/>
    <mergeCell ref="L150:M150"/>
    <mergeCell ref="F148:I148"/>
    <mergeCell ref="L148:M148"/>
    <mergeCell ref="N149:Q149"/>
    <mergeCell ref="N147:Q147"/>
    <mergeCell ref="N148:Q148"/>
    <mergeCell ref="F228:I228"/>
    <mergeCell ref="L228:M228"/>
    <mergeCell ref="N228:Q228"/>
    <mergeCell ref="N217:Q217"/>
    <mergeCell ref="N213:Q213"/>
    <mergeCell ref="L223:M223"/>
    <mergeCell ref="F224:I224"/>
    <mergeCell ref="F225:I225"/>
    <mergeCell ref="F223:I223"/>
    <mergeCell ref="F221:I221"/>
    <mergeCell ref="F227:I227"/>
    <mergeCell ref="L227:M227"/>
    <mergeCell ref="N227:Q227"/>
    <mergeCell ref="N215:Q215"/>
    <mergeCell ref="L225:M225"/>
    <mergeCell ref="N220:Q220"/>
    <mergeCell ref="N222:Q222"/>
    <mergeCell ref="L221:M221"/>
    <mergeCell ref="F222:I222"/>
    <mergeCell ref="N226:Q226"/>
    <mergeCell ref="N221:Q221"/>
    <mergeCell ref="N225:Q225"/>
    <mergeCell ref="N216:Q216"/>
    <mergeCell ref="N224:Q224"/>
    <mergeCell ref="F235:I235"/>
    <mergeCell ref="L235:M235"/>
    <mergeCell ref="L236:M236"/>
    <mergeCell ref="F236:I236"/>
    <mergeCell ref="F245:I245"/>
    <mergeCell ref="L245:M245"/>
    <mergeCell ref="N245:Q245"/>
    <mergeCell ref="L241:M241"/>
    <mergeCell ref="L243:M243"/>
    <mergeCell ref="N243:Q243"/>
    <mergeCell ref="F242:I242"/>
    <mergeCell ref="N244:Q244"/>
    <mergeCell ref="F241:I241"/>
    <mergeCell ref="F239:I239"/>
    <mergeCell ref="F249:I249"/>
    <mergeCell ref="L249:M249"/>
    <mergeCell ref="N249:Q249"/>
    <mergeCell ref="F246:I246"/>
    <mergeCell ref="L246:M246"/>
    <mergeCell ref="F247:I247"/>
    <mergeCell ref="L247:M247"/>
    <mergeCell ref="N247:Q247"/>
    <mergeCell ref="F237:I237"/>
    <mergeCell ref="F244:I244"/>
    <mergeCell ref="F243:I243"/>
    <mergeCell ref="F240:I240"/>
    <mergeCell ref="F226:I226"/>
    <mergeCell ref="N223:Q223"/>
    <mergeCell ref="L226:M226"/>
    <mergeCell ref="F214:I214"/>
    <mergeCell ref="L214:M214"/>
    <mergeCell ref="N214:Q214"/>
    <mergeCell ref="F211:I211"/>
    <mergeCell ref="F215:I215"/>
    <mergeCell ref="L215:M215"/>
    <mergeCell ref="L222:M222"/>
    <mergeCell ref="N218:Q218"/>
    <mergeCell ref="L212:M212"/>
    <mergeCell ref="L224:M224"/>
    <mergeCell ref="F220:I220"/>
    <mergeCell ref="L220:M220"/>
    <mergeCell ref="L219:M219"/>
    <mergeCell ref="F216:I216"/>
    <mergeCell ref="L216:M216"/>
    <mergeCell ref="N212:Q212"/>
    <mergeCell ref="N211:Q211"/>
    <mergeCell ref="F219:I219"/>
    <mergeCell ref="N219:Q219"/>
    <mergeCell ref="F209:I209"/>
    <mergeCell ref="L209:M209"/>
    <mergeCell ref="N209:Q209"/>
    <mergeCell ref="L208:M208"/>
    <mergeCell ref="N208:Q208"/>
    <mergeCell ref="F210:I210"/>
    <mergeCell ref="L210:M210"/>
    <mergeCell ref="L211:M211"/>
    <mergeCell ref="F212:I212"/>
    <mergeCell ref="N210:Q210"/>
    <mergeCell ref="F206:I206"/>
    <mergeCell ref="L202:M202"/>
    <mergeCell ref="N203:Q203"/>
    <mergeCell ref="L206:M206"/>
    <mergeCell ref="N206:Q206"/>
    <mergeCell ref="N202:Q202"/>
    <mergeCell ref="F203:I203"/>
    <mergeCell ref="F204:I204"/>
    <mergeCell ref="F208:I208"/>
    <mergeCell ref="N207:Q207"/>
    <mergeCell ref="L204:M204"/>
    <mergeCell ref="F205:I205"/>
    <mergeCell ref="L205:M205"/>
    <mergeCell ref="N204:Q204"/>
    <mergeCell ref="L203:M203"/>
    <mergeCell ref="F190:I190"/>
    <mergeCell ref="L190:M190"/>
    <mergeCell ref="N190:Q190"/>
    <mergeCell ref="F200:I200"/>
    <mergeCell ref="L200:M200"/>
    <mergeCell ref="F202:I202"/>
    <mergeCell ref="N205:Q205"/>
    <mergeCell ref="N199:Q199"/>
    <mergeCell ref="N198:Q198"/>
    <mergeCell ref="N200:Q200"/>
    <mergeCell ref="N201:Q201"/>
    <mergeCell ref="N196:Q196"/>
    <mergeCell ref="F199:I199"/>
    <mergeCell ref="L199:M199"/>
    <mergeCell ref="N197:Q197"/>
    <mergeCell ref="N192:Q192"/>
    <mergeCell ref="N189:Q189"/>
    <mergeCell ref="F187:I187"/>
    <mergeCell ref="F188:I188"/>
    <mergeCell ref="L188:M188"/>
    <mergeCell ref="L187:M187"/>
    <mergeCell ref="N187:Q187"/>
    <mergeCell ref="N188:Q188"/>
    <mergeCell ref="F189:I189"/>
    <mergeCell ref="L189:M189"/>
    <mergeCell ref="F181:I181"/>
    <mergeCell ref="L181:M181"/>
    <mergeCell ref="N181:Q181"/>
    <mergeCell ref="F186:I186"/>
    <mergeCell ref="N185:Q185"/>
    <mergeCell ref="N183:Q183"/>
    <mergeCell ref="F182:I182"/>
    <mergeCell ref="L182:M182"/>
    <mergeCell ref="N195:Q195"/>
    <mergeCell ref="F191:I191"/>
    <mergeCell ref="L191:M191"/>
    <mergeCell ref="N191:Q191"/>
    <mergeCell ref="F195:I195"/>
    <mergeCell ref="F192:I192"/>
    <mergeCell ref="L192:M192"/>
    <mergeCell ref="N193:Q193"/>
    <mergeCell ref="N194:Q194"/>
    <mergeCell ref="F171:I171"/>
    <mergeCell ref="L171:M171"/>
    <mergeCell ref="N171:Q171"/>
    <mergeCell ref="L176:M176"/>
    <mergeCell ref="N176:Q176"/>
    <mergeCell ref="F172:I172"/>
    <mergeCell ref="N182:Q182"/>
    <mergeCell ref="F183:I183"/>
    <mergeCell ref="L183:M183"/>
    <mergeCell ref="L174:M174"/>
    <mergeCell ref="N172:Q172"/>
    <mergeCell ref="F173:I173"/>
    <mergeCell ref="N175:Q175"/>
    <mergeCell ref="F176:I176"/>
    <mergeCell ref="L186:M186"/>
    <mergeCell ref="N186:Q186"/>
    <mergeCell ref="F184:I184"/>
    <mergeCell ref="L184:M184"/>
    <mergeCell ref="F185:I185"/>
    <mergeCell ref="L185:M185"/>
    <mergeCell ref="N184:Q184"/>
    <mergeCell ref="N167:Q167"/>
    <mergeCell ref="N164:Q164"/>
    <mergeCell ref="L173:M173"/>
    <mergeCell ref="F179:I179"/>
    <mergeCell ref="L179:M179"/>
    <mergeCell ref="N179:Q179"/>
    <mergeCell ref="F178:I178"/>
    <mergeCell ref="L178:M178"/>
    <mergeCell ref="N178:Q178"/>
    <mergeCell ref="F169:I169"/>
    <mergeCell ref="L169:M169"/>
    <mergeCell ref="N169:Q169"/>
    <mergeCell ref="N177:Q177"/>
    <mergeCell ref="L172:M172"/>
    <mergeCell ref="F175:I175"/>
    <mergeCell ref="L175:M175"/>
    <mergeCell ref="L177:M177"/>
    <mergeCell ref="F170:I170"/>
    <mergeCell ref="L170:M170"/>
    <mergeCell ref="N170:Q170"/>
    <mergeCell ref="F177:I177"/>
    <mergeCell ref="N174:Q174"/>
    <mergeCell ref="N173:Q173"/>
    <mergeCell ref="F174:I174"/>
    <mergeCell ref="N159:Q159"/>
    <mergeCell ref="F166:I166"/>
    <mergeCell ref="L166:M166"/>
    <mergeCell ref="F168:I168"/>
    <mergeCell ref="N163:Q163"/>
    <mergeCell ref="N165:Q165"/>
    <mergeCell ref="F167:I167"/>
    <mergeCell ref="F165:I165"/>
    <mergeCell ref="L165:M165"/>
    <mergeCell ref="N166:Q166"/>
    <mergeCell ref="F161:I161"/>
    <mergeCell ref="L161:M161"/>
    <mergeCell ref="N161:Q161"/>
    <mergeCell ref="F160:I160"/>
    <mergeCell ref="L160:M160"/>
    <mergeCell ref="N160:Q160"/>
    <mergeCell ref="L168:M168"/>
    <mergeCell ref="N168:Q168"/>
    <mergeCell ref="F162:I162"/>
    <mergeCell ref="L162:M162"/>
    <mergeCell ref="N162:Q162"/>
    <mergeCell ref="F164:I164"/>
    <mergeCell ref="L164:M164"/>
    <mergeCell ref="L167:M167"/>
    <mergeCell ref="F156:I156"/>
    <mergeCell ref="F158:I158"/>
    <mergeCell ref="L158:M158"/>
    <mergeCell ref="N158:Q158"/>
    <mergeCell ref="N157:Q157"/>
    <mergeCell ref="F157:I157"/>
    <mergeCell ref="L157:M157"/>
    <mergeCell ref="F147:I147"/>
    <mergeCell ref="L147:M147"/>
    <mergeCell ref="L156:M156"/>
    <mergeCell ref="N156:Q156"/>
    <mergeCell ref="F151:I151"/>
    <mergeCell ref="L151:M151"/>
    <mergeCell ref="F149:I149"/>
    <mergeCell ref="L149:M149"/>
    <mergeCell ref="N150:Q150"/>
    <mergeCell ref="F150:I150"/>
    <mergeCell ref="L146:M146"/>
    <mergeCell ref="F144:I144"/>
    <mergeCell ref="L144:M144"/>
    <mergeCell ref="F138:I138"/>
    <mergeCell ref="L138:M138"/>
    <mergeCell ref="F139:I139"/>
    <mergeCell ref="L139:M139"/>
    <mergeCell ref="N143:Q143"/>
    <mergeCell ref="N146:Q146"/>
    <mergeCell ref="N139:Q139"/>
    <mergeCell ref="F142:I142"/>
    <mergeCell ref="L140:M140"/>
    <mergeCell ref="N140:Q140"/>
    <mergeCell ref="L142:M142"/>
    <mergeCell ref="N142:Q142"/>
    <mergeCell ref="F145:I145"/>
    <mergeCell ref="L145:M145"/>
    <mergeCell ref="N144:Q144"/>
    <mergeCell ref="N145:Q145"/>
    <mergeCell ref="F143:I143"/>
    <mergeCell ref="L143:M143"/>
    <mergeCell ref="F131:I131"/>
    <mergeCell ref="L131:M131"/>
    <mergeCell ref="C121:Q121"/>
    <mergeCell ref="F123:P123"/>
    <mergeCell ref="F124:P124"/>
    <mergeCell ref="M129:Q129"/>
    <mergeCell ref="L115:Q115"/>
    <mergeCell ref="N135:Q135"/>
    <mergeCell ref="F140:I140"/>
    <mergeCell ref="N136:Q136"/>
    <mergeCell ref="F135:I135"/>
    <mergeCell ref="L135:M135"/>
    <mergeCell ref="F137:I137"/>
    <mergeCell ref="L137:M137"/>
    <mergeCell ref="N137:Q137"/>
    <mergeCell ref="N138:Q138"/>
    <mergeCell ref="D112:H112"/>
    <mergeCell ref="N112:Q112"/>
    <mergeCell ref="D108:H108"/>
    <mergeCell ref="N108:Q108"/>
    <mergeCell ref="D111:H111"/>
    <mergeCell ref="N111:Q111"/>
    <mergeCell ref="N105:Q105"/>
    <mergeCell ref="N103:Q103"/>
    <mergeCell ref="N107:Q107"/>
    <mergeCell ref="D110:H110"/>
    <mergeCell ref="N110:Q110"/>
    <mergeCell ref="F79:P79"/>
    <mergeCell ref="M83:Q83"/>
    <mergeCell ref="M84:Q84"/>
    <mergeCell ref="N88:Q88"/>
    <mergeCell ref="N99:Q99"/>
    <mergeCell ref="N92:Q92"/>
    <mergeCell ref="N100:Q100"/>
    <mergeCell ref="N101:Q101"/>
    <mergeCell ref="N102:Q102"/>
    <mergeCell ref="N104:Q104"/>
    <mergeCell ref="H34:J34"/>
    <mergeCell ref="M34:P34"/>
    <mergeCell ref="C2:Q2"/>
    <mergeCell ref="C4:Q4"/>
    <mergeCell ref="F6:P6"/>
    <mergeCell ref="F7:P7"/>
    <mergeCell ref="O17:P17"/>
    <mergeCell ref="O18:P18"/>
    <mergeCell ref="D109:H109"/>
    <mergeCell ref="N109:Q109"/>
    <mergeCell ref="H35:J35"/>
    <mergeCell ref="M35:P35"/>
    <mergeCell ref="N89:Q89"/>
    <mergeCell ref="N90:Q90"/>
    <mergeCell ref="N98:Q98"/>
    <mergeCell ref="L38:P38"/>
    <mergeCell ref="C76:Q76"/>
    <mergeCell ref="N91:Q91"/>
    <mergeCell ref="M81:P81"/>
    <mergeCell ref="C86:G86"/>
    <mergeCell ref="N93:Q93"/>
    <mergeCell ref="N94:Q94"/>
    <mergeCell ref="N95:Q95"/>
    <mergeCell ref="N97:Q97"/>
    <mergeCell ref="N96:Q96"/>
    <mergeCell ref="H36:J36"/>
    <mergeCell ref="M36:P36"/>
    <mergeCell ref="N86:Q86"/>
    <mergeCell ref="F78:P78"/>
    <mergeCell ref="O20:P20"/>
    <mergeCell ref="O21:P21"/>
    <mergeCell ref="E15:L15"/>
    <mergeCell ref="O15:P15"/>
    <mergeCell ref="O9:P9"/>
    <mergeCell ref="O11:P11"/>
    <mergeCell ref="O12:P12"/>
    <mergeCell ref="O14:P14"/>
    <mergeCell ref="H33:J33"/>
    <mergeCell ref="M33:P33"/>
    <mergeCell ref="H32:J32"/>
    <mergeCell ref="M32:P32"/>
    <mergeCell ref="E24:L24"/>
    <mergeCell ref="M27:P27"/>
    <mergeCell ref="M28:P28"/>
    <mergeCell ref="M30:P30"/>
  </mergeCells>
  <phoneticPr fontId="34" type="noConversion"/>
  <hyperlinks>
    <hyperlink ref="F1:G1" location="C2" display="1) Krycí list rozpočtu"/>
    <hyperlink ref="H1:K1" location="C86" display="2) Rekapitulácia rozpočtu"/>
    <hyperlink ref="L1" location="C13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Rekonštrukcia krovu a...</vt:lpstr>
      <vt:lpstr>'1 - Rekonštrukcia krovu a...'!Názvy_tlače</vt:lpstr>
      <vt:lpstr>'Rekapitulácia stavby'!Názvy_tlače</vt:lpstr>
      <vt:lpstr>'1 - Rekonštrukcia krovu 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cp:lastPrinted>2017-08-02T06:40:56Z</cp:lastPrinted>
  <dcterms:created xsi:type="dcterms:W3CDTF">2017-07-31T07:38:43Z</dcterms:created>
  <dcterms:modified xsi:type="dcterms:W3CDTF">2017-08-02T10:27:13Z</dcterms:modified>
</cp:coreProperties>
</file>