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9192" windowHeight="3696"/>
  </bookViews>
  <sheets>
    <sheet name="Rekapitulácia stavby" sheetId="1" r:id="rId1"/>
    <sheet name="1 - Rekonštrukcia strechy" sheetId="2" r:id="rId2"/>
  </sheets>
  <definedNames>
    <definedName name="_xlnm.Print_Titles" localSheetId="1">'1 - Rekonštrukcia strechy'!$127:$127</definedName>
    <definedName name="_xlnm.Print_Titles" localSheetId="0">'Rekapitulácia stavby'!$85:$85</definedName>
    <definedName name="_xlnm.Print_Area" localSheetId="1">'1 - Rekonštrukcia strechy'!$C$4:$Q$70,'1 - Rekonštrukcia strechy'!$C$76:$Q$111,'1 - Rekonštrukcia strechy'!$C$117:$Q$193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O14" i="2" l="1"/>
  <c r="O15" i="2"/>
  <c r="BE189" i="2"/>
  <c r="BG189" i="2"/>
  <c r="BH189" i="2"/>
  <c r="BI189" i="2"/>
  <c r="BK189" i="2"/>
  <c r="BK188" i="2"/>
  <c r="N188" i="2" s="1"/>
  <c r="N101" i="2" s="1"/>
  <c r="BE190" i="2"/>
  <c r="BG190" i="2"/>
  <c r="BH190" i="2"/>
  <c r="BI190" i="2"/>
  <c r="BK190" i="2"/>
  <c r="N190" i="2" s="1"/>
  <c r="BF190" i="2" s="1"/>
  <c r="N191" i="2"/>
  <c r="BF191" i="2"/>
  <c r="BE191" i="2"/>
  <c r="BG191" i="2"/>
  <c r="BH191" i="2"/>
  <c r="BI191" i="2"/>
  <c r="BK191" i="2"/>
  <c r="N192" i="2"/>
  <c r="BF192" i="2" s="1"/>
  <c r="BE192" i="2"/>
  <c r="BG192" i="2"/>
  <c r="BH192" i="2"/>
  <c r="BI192" i="2"/>
  <c r="BK192" i="2"/>
  <c r="BE193" i="2"/>
  <c r="BG193" i="2"/>
  <c r="BH193" i="2"/>
  <c r="BI193" i="2"/>
  <c r="BK193" i="2"/>
  <c r="N193" i="2"/>
  <c r="BF193" i="2" s="1"/>
  <c r="BZ91" i="1"/>
  <c r="CE91" i="1"/>
  <c r="CF91" i="1"/>
  <c r="CG91" i="1"/>
  <c r="CH91" i="1"/>
  <c r="CI91" i="1"/>
  <c r="CJ91" i="1"/>
  <c r="CK91" i="1"/>
  <c r="BZ92" i="1"/>
  <c r="CA92" i="1"/>
  <c r="CB92" i="1"/>
  <c r="CC92" i="1"/>
  <c r="CE92" i="1"/>
  <c r="CF92" i="1"/>
  <c r="CG92" i="1"/>
  <c r="CH92" i="1"/>
  <c r="CI92" i="1"/>
  <c r="CJ92" i="1"/>
  <c r="CK92" i="1"/>
  <c r="BZ93" i="1"/>
  <c r="CA93" i="1"/>
  <c r="CB93" i="1"/>
  <c r="CC93" i="1"/>
  <c r="CE93" i="1"/>
  <c r="CF93" i="1"/>
  <c r="CG93" i="1"/>
  <c r="CH93" i="1"/>
  <c r="CI93" i="1"/>
  <c r="CJ93" i="1"/>
  <c r="CK93" i="1"/>
  <c r="BZ94" i="1"/>
  <c r="CA94" i="1"/>
  <c r="CB94" i="1"/>
  <c r="CC94" i="1"/>
  <c r="CE94" i="1"/>
  <c r="CF94" i="1"/>
  <c r="CG94" i="1"/>
  <c r="CH94" i="1"/>
  <c r="CI94" i="1"/>
  <c r="CJ94" i="1"/>
  <c r="CK94" i="1"/>
  <c r="N189" i="2"/>
  <c r="BF189" i="2"/>
  <c r="AY88" i="1"/>
  <c r="AX88" i="1"/>
  <c r="BI187" i="2"/>
  <c r="BH187" i="2"/>
  <c r="BG187" i="2"/>
  <c r="BE187" i="2"/>
  <c r="AA187" i="2"/>
  <c r="AA186" i="2" s="1"/>
  <c r="AA185" i="2" s="1"/>
  <c r="AA128" i="2" s="1"/>
  <c r="Y187" i="2"/>
  <c r="Y186" i="2"/>
  <c r="Y185" i="2" s="1"/>
  <c r="W187" i="2"/>
  <c r="W186" i="2" s="1"/>
  <c r="W185" i="2" s="1"/>
  <c r="BK187" i="2"/>
  <c r="BK186" i="2" s="1"/>
  <c r="N187" i="2"/>
  <c r="BF187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F180" i="2"/>
  <c r="BE180" i="2"/>
  <c r="AA180" i="2"/>
  <c r="Y180" i="2"/>
  <c r="W180" i="2"/>
  <c r="BK180" i="2"/>
  <c r="N180" i="2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F174" i="2"/>
  <c r="BE174" i="2"/>
  <c r="AA174" i="2"/>
  <c r="Y174" i="2"/>
  <c r="W174" i="2"/>
  <c r="BK174" i="2"/>
  <c r="N174" i="2"/>
  <c r="BI173" i="2"/>
  <c r="BH173" i="2"/>
  <c r="BG173" i="2"/>
  <c r="BE173" i="2"/>
  <c r="AA173" i="2"/>
  <c r="Y173" i="2"/>
  <c r="W173" i="2"/>
  <c r="BK173" i="2"/>
  <c r="N173" i="2"/>
  <c r="BF173" i="2"/>
  <c r="BI171" i="2"/>
  <c r="BH171" i="2"/>
  <c r="BG171" i="2"/>
  <c r="BF171" i="2"/>
  <c r="BE171" i="2"/>
  <c r="AA171" i="2"/>
  <c r="Y171" i="2"/>
  <c r="W171" i="2"/>
  <c r="BK171" i="2"/>
  <c r="N171" i="2"/>
  <c r="BI170" i="2"/>
  <c r="BH170" i="2"/>
  <c r="BG170" i="2"/>
  <c r="BE170" i="2"/>
  <c r="AA170" i="2"/>
  <c r="Y170" i="2"/>
  <c r="W170" i="2"/>
  <c r="BK170" i="2"/>
  <c r="N170" i="2"/>
  <c r="BF170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W161" i="2" s="1"/>
  <c r="W141" i="2" s="1"/>
  <c r="BK162" i="2"/>
  <c r="BK161" i="2" s="1"/>
  <c r="N162" i="2"/>
  <c r="BF162" i="2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0" i="2"/>
  <c r="BH140" i="2"/>
  <c r="BG140" i="2"/>
  <c r="BE140" i="2"/>
  <c r="AA140" i="2"/>
  <c r="AA139" i="2"/>
  <c r="Y140" i="2"/>
  <c r="Y139" i="2"/>
  <c r="W140" i="2"/>
  <c r="W139" i="2"/>
  <c r="BK140" i="2"/>
  <c r="BK139" i="2"/>
  <c r="N139" i="2" s="1"/>
  <c r="N93" i="2" s="1"/>
  <c r="N140" i="2"/>
  <c r="BF140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BK134" i="2" s="1"/>
  <c r="N134" i="2" s="1"/>
  <c r="N92" i="2" s="1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3" i="2"/>
  <c r="BH133" i="2"/>
  <c r="BG133" i="2"/>
  <c r="BE133" i="2"/>
  <c r="AA133" i="2"/>
  <c r="AA132" i="2"/>
  <c r="Y133" i="2"/>
  <c r="Y132" i="2"/>
  <c r="W133" i="2"/>
  <c r="W132" i="2"/>
  <c r="BK133" i="2"/>
  <c r="BK132" i="2"/>
  <c r="N132" i="2" s="1"/>
  <c r="N91" i="2" s="1"/>
  <c r="N133" i="2"/>
  <c r="BF133" i="2"/>
  <c r="BI131" i="2"/>
  <c r="BH131" i="2"/>
  <c r="BG131" i="2"/>
  <c r="BE131" i="2"/>
  <c r="AA131" i="2"/>
  <c r="AA130" i="2"/>
  <c r="Y131" i="2"/>
  <c r="Y130" i="2"/>
  <c r="Y129" i="2" s="1"/>
  <c r="Y128" i="2" s="1"/>
  <c r="W131" i="2"/>
  <c r="W130" i="2"/>
  <c r="W129" i="2" s="1"/>
  <c r="BK131" i="2"/>
  <c r="BK130" i="2"/>
  <c r="BK129" i="2" s="1"/>
  <c r="N131" i="2"/>
  <c r="BF131" i="2"/>
  <c r="F124" i="2"/>
  <c r="F122" i="2"/>
  <c r="F12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BH104" i="2"/>
  <c r="BG104" i="2"/>
  <c r="H34" i="2" s="1"/>
  <c r="BB88" i="1" s="1"/>
  <c r="BB87" i="1" s="1"/>
  <c r="BE104" i="2"/>
  <c r="F83" i="2"/>
  <c r="F81" i="2"/>
  <c r="O21" i="2"/>
  <c r="E21" i="2"/>
  <c r="M125" i="2"/>
  <c r="O20" i="2"/>
  <c r="O18" i="2"/>
  <c r="E18" i="2"/>
  <c r="M124" i="2"/>
  <c r="O17" i="2"/>
  <c r="E15" i="2"/>
  <c r="F125" i="2" s="1"/>
  <c r="F6" i="2"/>
  <c r="F119" i="2" s="1"/>
  <c r="AM83" i="1"/>
  <c r="L83" i="1"/>
  <c r="AM82" i="1"/>
  <c r="L82" i="1"/>
  <c r="AM80" i="1"/>
  <c r="L80" i="1"/>
  <c r="L78" i="1"/>
  <c r="BK142" i="2"/>
  <c r="AA172" i="2"/>
  <c r="Y134" i="2"/>
  <c r="AA161" i="2"/>
  <c r="H36" i="2"/>
  <c r="BD88" i="1" s="1"/>
  <c r="BD87" i="1" s="1"/>
  <c r="W35" i="1" s="1"/>
  <c r="W134" i="2"/>
  <c r="AA134" i="2"/>
  <c r="Y142" i="2"/>
  <c r="AA142" i="2"/>
  <c r="Y161" i="2"/>
  <c r="BK166" i="2"/>
  <c r="N166" i="2" s="1"/>
  <c r="N97" i="2" s="1"/>
  <c r="W166" i="2"/>
  <c r="Y166" i="2"/>
  <c r="W172" i="2"/>
  <c r="AA129" i="2"/>
  <c r="M83" i="2"/>
  <c r="H35" i="2"/>
  <c r="BC88" i="1" s="1"/>
  <c r="BC87" i="1" s="1"/>
  <c r="BK172" i="2"/>
  <c r="N172" i="2"/>
  <c r="N98" i="2" s="1"/>
  <c r="M32" i="2"/>
  <c r="AV88" i="1" s="1"/>
  <c r="W142" i="2"/>
  <c r="AA166" i="2"/>
  <c r="AA141" i="2"/>
  <c r="Y172" i="2"/>
  <c r="N130" i="2"/>
  <c r="N90" i="2" s="1"/>
  <c r="N142" i="2"/>
  <c r="N95" i="2" s="1"/>
  <c r="F84" i="2"/>
  <c r="M81" i="2"/>
  <c r="M84" i="2"/>
  <c r="H32" i="2"/>
  <c r="AZ88" i="1"/>
  <c r="AZ87" i="1" s="1"/>
  <c r="F78" i="2"/>
  <c r="Y141" i="2"/>
  <c r="N129" i="2" l="1"/>
  <c r="N89" i="2" s="1"/>
  <c r="AV87" i="1"/>
  <c r="AX87" i="1"/>
  <c r="W33" i="1"/>
  <c r="W128" i="2"/>
  <c r="AU88" i="1" s="1"/>
  <c r="AU87" i="1" s="1"/>
  <c r="N186" i="2"/>
  <c r="N100" i="2" s="1"/>
  <c r="BK185" i="2"/>
  <c r="N185" i="2" s="1"/>
  <c r="N99" i="2" s="1"/>
  <c r="W34" i="1"/>
  <c r="AY87" i="1"/>
  <c r="N161" i="2"/>
  <c r="N96" i="2" s="1"/>
  <c r="BK141" i="2"/>
  <c r="N141" i="2" s="1"/>
  <c r="N94" i="2" s="1"/>
  <c r="BK128" i="2" l="1"/>
  <c r="N128" i="2" s="1"/>
  <c r="N88" i="2" s="1"/>
  <c r="M27" i="2" l="1"/>
  <c r="N109" i="2"/>
  <c r="BF109" i="2" s="1"/>
  <c r="N104" i="2"/>
  <c r="N105" i="2"/>
  <c r="BF105" i="2" s="1"/>
  <c r="N106" i="2"/>
  <c r="BF106" i="2" s="1"/>
  <c r="N107" i="2"/>
  <c r="BF107" i="2" s="1"/>
  <c r="N108" i="2"/>
  <c r="BF108" i="2" s="1"/>
  <c r="BF104" i="2" l="1"/>
  <c r="N103" i="2"/>
  <c r="M28" i="2" l="1"/>
  <c r="L111" i="2"/>
  <c r="M33" i="2"/>
  <c r="AW88" i="1" s="1"/>
  <c r="AT88" i="1" s="1"/>
  <c r="H33" i="2"/>
  <c r="BA88" i="1" s="1"/>
  <c r="BA87" i="1" s="1"/>
  <c r="AW87" i="1" l="1"/>
  <c r="W32" i="1"/>
  <c r="AS88" i="1"/>
  <c r="AS87" i="1" s="1"/>
  <c r="M30" i="2"/>
  <c r="AK32" i="1" l="1"/>
  <c r="AT87" i="1"/>
  <c r="L38" i="2"/>
  <c r="AG88" i="1"/>
  <c r="AG87" i="1" l="1"/>
  <c r="AN88" i="1"/>
  <c r="AG92" i="1" l="1"/>
  <c r="AN87" i="1"/>
  <c r="AG93" i="1"/>
  <c r="AG94" i="1"/>
  <c r="AK26" i="1"/>
  <c r="AG91" i="1"/>
  <c r="CD94" i="1" l="1"/>
  <c r="AV94" i="1"/>
  <c r="BY94" i="1" s="1"/>
  <c r="AV91" i="1"/>
  <c r="BY91" i="1" s="1"/>
  <c r="AN91" i="1"/>
  <c r="CD91" i="1"/>
  <c r="AG90" i="1"/>
  <c r="CD93" i="1"/>
  <c r="AV93" i="1"/>
  <c r="BY93" i="1" s="1"/>
  <c r="AV92" i="1"/>
  <c r="BY92" i="1" s="1"/>
  <c r="CD92" i="1"/>
  <c r="AN93" i="1" l="1"/>
  <c r="AN90" i="1" s="1"/>
  <c r="AN96" i="1" s="1"/>
  <c r="W31" i="1"/>
  <c r="AK31" i="1"/>
  <c r="AN92" i="1"/>
  <c r="AK27" i="1"/>
  <c r="AK29" i="1" s="1"/>
  <c r="AK37" i="1" s="1"/>
  <c r="AG96" i="1"/>
  <c r="AN94" i="1"/>
</calcChain>
</file>

<file path=xl/sharedStrings.xml><?xml version="1.0" encoding="utf-8"?>
<sst xmlns="http://schemas.openxmlformats.org/spreadsheetml/2006/main" count="1089" uniqueCount="342">
  <si>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</si>
  <si>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</si>
  <si>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</si>
  <si>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</si>
  <si>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</si>
  <si>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</si>
  <si>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</si>
  <si>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</si>
  <si>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</si>
  <si>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</si>
  <si>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</si>
  <si>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0,01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</si>
  <si>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</si>
  <si>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</si>
  <si>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</si>
  <si>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</si>
  <si>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</si>
  <si>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Bytový dom č. 508,  Čaklov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</si>
  <si>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</si>
  <si>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</si>
  <si>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</si>
  <si>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</si>
  <si>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</si>
  <si>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</si>
  <si>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</si>
  <si>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</si>
  <si>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</si>
  <si>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</si>
  <si>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</si>
  <si>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</si>
  <si>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</si>
  <si>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</si>
  <si>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</si>
  <si>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</si>
  <si>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</si>
  <si>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</si>
  <si>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</si>
  <si>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</si>
  <si>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</si>
  <si>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</si>
  <si>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</si>
  <si>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</si>
  <si>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</si>
  <si>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</si>
  <si>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</si>
  <si>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</si>
  <si>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</si>
  <si>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</si>
  <si>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</si>
  <si>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</si>
  <si>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</si>
  <si>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</si>
  <si>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</si>
  <si>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</si>
  <si>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</si>
  <si>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</si>
  <si>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</si>
  <si>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</si>
  <si>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</si>
  <si>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</si>
  <si>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</si>
  <si>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</si>
  <si>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</si>
  <si>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</si>
  <si>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</si>
  <si>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</si>
  <si>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</si>
  <si>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</si>
  <si>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</si>
  <si>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</si>
  <si>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</si>
  <si>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</si>
  <si>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</si>
  <si>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</si>
  <si>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</si>
  <si>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{57ae81bd-125d-4e6c-96b6-405c48648f09}</t>
  </si>
  <si>
    <t>{00000000-0000-0000-0000-000000000000}</t>
  </si>
  <si>
    <t>/</t>
  </si>
  <si>
    <t>1</t>
  </si>
  <si>
    <t>Rekonštrukcia strechy</t>
  </si>
  <si>
    <t>{5ddfcb26-a17e-4335-830c-f07dd81f3ee0}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</si>
  <si>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</si>
  <si>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</si>
  <si>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</si>
  <si>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</si>
  <si>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</si>
  <si>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</si>
  <si>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</si>
  <si>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</si>
  <si>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</si>
  <si>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</si>
  <si>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</si>
  <si>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</si>
  <si>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</si>
  <si>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</si>
  <si>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</si>
  <si>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</si>
  <si>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</si>
  <si>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</si>
  <si>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</si>
  <si>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</si>
  <si>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</si>
  <si>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</si>
  <si>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</si>
  <si>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</si>
  <si>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</si>
  <si>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</si>
  <si>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</si>
  <si>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</si>
  <si>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</si>
  <si>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764 - Konštrukcie klampiarske</t>
  </si>
  <si>
    <t>M - Práce a dodávky M</t>
  </si>
  <si>
    <t xml:space="preserve">    21-M - Elektromontáže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</si>
  <si>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</si>
  <si>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</si>
  <si>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</si>
  <si>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</si>
  <si>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</si>
  <si>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</si>
  <si>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</si>
  <si>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</si>
  <si>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</si>
  <si>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</si>
  <si>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</si>
  <si>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</si>
  <si>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</si>
  <si>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</si>
  <si>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</si>
  <si>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</si>
  <si>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</si>
  <si>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</si>
  <si>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</si>
  <si>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</si>
  <si>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</si>
  <si>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</si>
  <si>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</si>
  <si>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</si>
  <si>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</si>
  <si>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</si>
  <si>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316381211</t>
  </si>
  <si>
    <t>Rekonštrukcia komína</t>
  </si>
  <si>
    <t>kpl</t>
  </si>
  <si>
    <t>4</t>
  </si>
  <si>
    <t>1451348671</t>
  </si>
  <si>
    <t>632451022</t>
  </si>
  <si>
    <t>Vyrovnávací poter muriva MC 15 zhotovený v páse hr. nad 20 do 30 mm (podkladný)</t>
  </si>
  <si>
    <t>m2</t>
  </si>
  <si>
    <t>-429179297</t>
  </si>
  <si>
    <t>3</t>
  </si>
  <si>
    <t>941941031</t>
  </si>
  <si>
    <t>Montáž lešenia ľahkého pracovného radového s podlahami šírky od 0,80 do 1,00 m, výšky do 10 m</t>
  </si>
  <si>
    <t>1633050046</t>
  </si>
  <si>
    <t>941941191</t>
  </si>
  <si>
    <t>Príplatok za prvý a každý ďalší i začatý mesiac použitia lešenia šírky od 0,80 do 1,00 m, výšky do 10 m</t>
  </si>
  <si>
    <t>-1291405499</t>
  </si>
  <si>
    <t>5</t>
  </si>
  <si>
    <t>941941831</t>
  </si>
  <si>
    <t>Demontáž lešenia ľahkého pracovného radového a s podlahami, šírky 0,80-1,00 m a výšky do 10m</t>
  </si>
  <si>
    <t>-877881173</t>
  </si>
  <si>
    <t>6</t>
  </si>
  <si>
    <t>952901411</t>
  </si>
  <si>
    <t>Vyčistenie ostatných objektov</t>
  </si>
  <si>
    <t>1728306557</t>
  </si>
  <si>
    <t>7</t>
  </si>
  <si>
    <t>999281111</t>
  </si>
  <si>
    <t>Presun hmôt pre opravy a údržbu objektov vrátane vonkajších plášťov výšky do 25 m</t>
  </si>
  <si>
    <t>t</t>
  </si>
  <si>
    <t>1925942026</t>
  </si>
  <si>
    <t>8</t>
  </si>
  <si>
    <t>712300833</t>
  </si>
  <si>
    <t>Odstránenie povlakovej krytiny na strechách plochých 10° trojvrstvovej,  -0,01400t</t>
  </si>
  <si>
    <t>16</t>
  </si>
  <si>
    <t>288485549</t>
  </si>
  <si>
    <t>9</t>
  </si>
  <si>
    <t>712300841</t>
  </si>
  <si>
    <t>Odstránenie povlakovej krytiny na strechách plochých do 10° machu,  -0,00200t</t>
  </si>
  <si>
    <t>1606348000</t>
  </si>
  <si>
    <t>10</t>
  </si>
  <si>
    <t>712300921</t>
  </si>
  <si>
    <t>Oprava povlak.krytiny striech plochých do 10°, príplatok k cene za oprav. kus  do 2 m2, NAIP pritavením</t>
  </si>
  <si>
    <t>ks</t>
  </si>
  <si>
    <t>1322524141</t>
  </si>
  <si>
    <t>11</t>
  </si>
  <si>
    <t>712311101</t>
  </si>
  <si>
    <t>Zhotovenie povlakovej krytiny striech plochých do 10° za studena náterom penetračným</t>
  </si>
  <si>
    <t>2065943225</t>
  </si>
  <si>
    <t>12</t>
  </si>
  <si>
    <t>M</t>
  </si>
  <si>
    <t>1116315000</t>
  </si>
  <si>
    <t>32</t>
  </si>
  <si>
    <t>-1248786737</t>
  </si>
  <si>
    <t>13</t>
  </si>
  <si>
    <t>712341559</t>
  </si>
  <si>
    <t>-2106937053</t>
  </si>
  <si>
    <t>14</t>
  </si>
  <si>
    <t>6283221000</t>
  </si>
  <si>
    <t>-69292911</t>
  </si>
  <si>
    <t>15</t>
  </si>
  <si>
    <t>712370070</t>
  </si>
  <si>
    <t>Zhotovenie povlakovej krytiny striech plochých do 10° PVC-P fóliou upevnenou prikotvením so zvarením spoju</t>
  </si>
  <si>
    <t>399486717</t>
  </si>
  <si>
    <t>2455162032</t>
  </si>
  <si>
    <t>D+M poplast. vonkajší a vnútorný roh</t>
  </si>
  <si>
    <t>m</t>
  </si>
  <si>
    <t>-1706355761</t>
  </si>
  <si>
    <t>17</t>
  </si>
  <si>
    <t>2832990650</t>
  </si>
  <si>
    <t>-650018194</t>
  </si>
  <si>
    <t>18</t>
  </si>
  <si>
    <t>2833000150.1</t>
  </si>
  <si>
    <t>810 hydroizolačná fólia hr.1,50 mm, š.1,3m  šedá</t>
  </si>
  <si>
    <t>1936708244</t>
  </si>
  <si>
    <t>19</t>
  </si>
  <si>
    <t>2837751510</t>
  </si>
  <si>
    <t>Detailová hydroizolácia</t>
  </si>
  <si>
    <t>752904650</t>
  </si>
  <si>
    <t>2837751510-1</t>
  </si>
  <si>
    <t>Tmelenie + tmely</t>
  </si>
  <si>
    <t>-823200191</t>
  </si>
  <si>
    <t>21</t>
  </si>
  <si>
    <t>2837751510-2</t>
  </si>
  <si>
    <t>Spojovací materiál</t>
  </si>
  <si>
    <t>súb</t>
  </si>
  <si>
    <t>1160838131</t>
  </si>
  <si>
    <t>22</t>
  </si>
  <si>
    <t>2837751510-3</t>
  </si>
  <si>
    <t>Vetrací komínok D+M</t>
  </si>
  <si>
    <t>-1086433212</t>
  </si>
  <si>
    <t>23</t>
  </si>
  <si>
    <t>712370380</t>
  </si>
  <si>
    <t xml:space="preserve">Zhotovenie povlakovej krytiny striech plochých do 10° geotextíliou položenou voľne </t>
  </si>
  <si>
    <t>1482898918</t>
  </si>
  <si>
    <t>24</t>
  </si>
  <si>
    <t>6288002160</t>
  </si>
  <si>
    <t>-1568279539</t>
  </si>
  <si>
    <t>25</t>
  </si>
  <si>
    <t>998712203</t>
  </si>
  <si>
    <t>Presun hmôt pre izoláciu povlakovej krytiny v objektoch výšky nad 12 do 24 m</t>
  </si>
  <si>
    <t>%</t>
  </si>
  <si>
    <t>1099786542</t>
  </si>
  <si>
    <t>26</t>
  </si>
  <si>
    <t>713112111</t>
  </si>
  <si>
    <t>Montáž tepelnej izolácie stropov polystyrénom, vrchom kladenou voľne</t>
  </si>
  <si>
    <t>2144301483</t>
  </si>
  <si>
    <t>27</t>
  </si>
  <si>
    <t>2837653417</t>
  </si>
  <si>
    <t>Nábehové kliny</t>
  </si>
  <si>
    <t>1846103482</t>
  </si>
  <si>
    <t>28</t>
  </si>
  <si>
    <t>2837653427</t>
  </si>
  <si>
    <t>1191183928</t>
  </si>
  <si>
    <t>29</t>
  </si>
  <si>
    <t>998713202</t>
  </si>
  <si>
    <t>Presun hmôt pre izolácie tepelné v objektoch výšky nad 6 m do 12 m</t>
  </si>
  <si>
    <t>644475858</t>
  </si>
  <si>
    <t>30</t>
  </si>
  <si>
    <t>762395000</t>
  </si>
  <si>
    <t>Spojovacie a ochranné prostriedky svorky, dosky, klince, pásová oceľ, vruty, impregnácia</t>
  </si>
  <si>
    <t>m3</t>
  </si>
  <si>
    <t>-585575177</t>
  </si>
  <si>
    <t>31</t>
  </si>
  <si>
    <t>762395000-1</t>
  </si>
  <si>
    <t>Kotva chemická + záv.tyč + šruby</t>
  </si>
  <si>
    <t>-1918970636</t>
  </si>
  <si>
    <t>762822120</t>
  </si>
  <si>
    <t>Montáž stropníc z hraneného a polohraneného reziva prierezovej plochy 144-288 cm2</t>
  </si>
  <si>
    <t>-730037652</t>
  </si>
  <si>
    <t>33</t>
  </si>
  <si>
    <t>6051010100</t>
  </si>
  <si>
    <t>Stavebné rezivo omietané</t>
  </si>
  <si>
    <t>-327956085</t>
  </si>
  <si>
    <t>34</t>
  </si>
  <si>
    <t>998762203</t>
  </si>
  <si>
    <t>Presun hmôt pre konštrukcie tesárske v objektoch výšky od 12 do 24 m</t>
  </si>
  <si>
    <t>-820284626</t>
  </si>
  <si>
    <t>35</t>
  </si>
  <si>
    <t>764323420</t>
  </si>
  <si>
    <t>Oplechovanie z pozinkovaného farbeného PZf plechu, odkvapov na strechách s lepenkovou krytinou r.š. 250 mm</t>
  </si>
  <si>
    <t>1386124276</t>
  </si>
  <si>
    <t>36</t>
  </si>
  <si>
    <t>764323820</t>
  </si>
  <si>
    <t>Demontáž odkvapov na strechách s lepenkovou krytinou rš 250 mm,  -0,00260t</t>
  </si>
  <si>
    <t>-1798665253</t>
  </si>
  <si>
    <t>37</t>
  </si>
  <si>
    <t>764333230</t>
  </si>
  <si>
    <t>Lemovanie z poplast. plechu, lem. múrov na plochých strechách rš 330 mm - atika</t>
  </si>
  <si>
    <t>1798177582</t>
  </si>
  <si>
    <t>38</t>
  </si>
  <si>
    <t>764352427</t>
  </si>
  <si>
    <t>Žľaby z pozinkovaného farbeného PZf plechu, pododkvapové polkruhové r.š. 330 mm</t>
  </si>
  <si>
    <t>212654267</t>
  </si>
  <si>
    <t>39</t>
  </si>
  <si>
    <t>764352810</t>
  </si>
  <si>
    <t>Demontáž žľabov pododkvapových polkruhových so sklonom do 30st. rš 330 mm,  -0,00330t</t>
  </si>
  <si>
    <t>1818630035</t>
  </si>
  <si>
    <t>40</t>
  </si>
  <si>
    <t>764359212</t>
  </si>
  <si>
    <t>Kotlík kónický z pozinkovaného PZ plechu, pre rúry s priemerom od 100 do 125 mm</t>
  </si>
  <si>
    <t>234582403</t>
  </si>
  <si>
    <t>41</t>
  </si>
  <si>
    <t>764359810</t>
  </si>
  <si>
    <t>Demontáž kotlíka kónického, so sklonom žľabu do 30st.,  -0,00110t</t>
  </si>
  <si>
    <t>481111000</t>
  </si>
  <si>
    <t>42</t>
  </si>
  <si>
    <t>764421460</t>
  </si>
  <si>
    <t>Oplechovanie ríms a ozdobných prvkov z pozinkovaného farbeného PZf plechu, r.š. 400 mm</t>
  </si>
  <si>
    <t>-554893534</t>
  </si>
  <si>
    <t>43</t>
  </si>
  <si>
    <t>764430840</t>
  </si>
  <si>
    <t>Demontáž oplechovania múrov a nadmuroviek rš od 330 do 500 mm,  -0,00230t</t>
  </si>
  <si>
    <t>-625736342</t>
  </si>
  <si>
    <t>44</t>
  </si>
  <si>
    <t>764454454</t>
  </si>
  <si>
    <t>Zvodové rúry z pozinkovaného farbeného PZf plechu, kruhové priemer 120 mm</t>
  </si>
  <si>
    <t>-1870155607</t>
  </si>
  <si>
    <t>45</t>
  </si>
  <si>
    <t>764454803</t>
  </si>
  <si>
    <t>Demontáž odpadových rúr kruhových, s priemerom 150 mm,  -0,00356t</t>
  </si>
  <si>
    <t>1548333188</t>
  </si>
  <si>
    <t>46</t>
  </si>
  <si>
    <t>998764201</t>
  </si>
  <si>
    <t>Presun hmôt pre konštrukcie klampiarske v objektoch výšky do 6 m</t>
  </si>
  <si>
    <t>-1400448033</t>
  </si>
  <si>
    <t>47</t>
  </si>
  <si>
    <t>210220001</t>
  </si>
  <si>
    <t>Oprava a doplnenie bleskozvodu</t>
  </si>
  <si>
    <t>64</t>
  </si>
  <si>
    <t>134689808</t>
  </si>
  <si>
    <t>VP - Práce naviac</t>
  </si>
  <si>
    <t>PN</t>
  </si>
  <si>
    <t>SO1 - Rekonštrukcia strechy BD 508</t>
  </si>
  <si>
    <t>Lak asfaltový ALP-PENETRAL v sudoch, alebo ekvivalent</t>
  </si>
  <si>
    <t>Pás ťažký asfaltový Hydrobit v 60 s 35, alebo ekvivalent</t>
  </si>
  <si>
    <t>EPS Roof 100S penový polystyrén hrúbka 200 mm   ISOVER, alebo ekvivalent</t>
  </si>
  <si>
    <t>Kotviaca technika - vrut SK-RB Power, alebo ekvivalent</t>
  </si>
  <si>
    <t>Zhotovenie povlak. krytiny striech plochých do 10° pásmi pritav. NAIP na celej ploche, oxidované pásy</t>
  </si>
  <si>
    <t>geotextília 300g/m2</t>
  </si>
  <si>
    <t xml:space="preserve">                  SÚHRNNÝ LIST STAVBY          Príloha č.2</t>
  </si>
  <si>
    <t>REKAPITULÁCIA OBJEKTOV STAVBY           Príloha č.2</t>
  </si>
  <si>
    <t>KRYCÍ LIST ROZPOČTU            Príloha č.1</t>
  </si>
  <si>
    <t>REKAPITULÁCIA ROZPOČTU               Príloha č.1</t>
  </si>
  <si>
    <t xml:space="preserve">              ROZPOČET                  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</si>
</sst>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i/>
      <sz val="8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4" fontId="20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Border="1" applyAlignment="1">
      <alignment vertical="center"/>
    </xf>
    <xf numFmtId="164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4" fontId="20" fillId="0" borderId="17" xfId="0" applyNumberFormat="1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/>
    <xf numFmtId="166" fontId="33" fillId="0" borderId="12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3" xfId="0" applyFont="1" applyBorder="1" applyAlignment="1"/>
    <xf numFmtId="166" fontId="7" fillId="0" borderId="0" xfId="0" applyNumberFormat="1" applyFont="1" applyBorder="1" applyAlignment="1"/>
    <xf numFmtId="166" fontId="7" fillId="0" borderId="14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4" borderId="0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5" fillId="0" borderId="11" xfId="0" applyNumberFormat="1" applyFont="1" applyBorder="1" applyAlignment="1"/>
    <xf numFmtId="4" fontId="5" fillId="0" borderId="11" xfId="0" applyNumberFormat="1" applyFont="1" applyBorder="1" applyAlignment="1">
      <alignment vertical="center"/>
    </xf>
    <xf numFmtId="4" fontId="6" fillId="0" borderId="16" xfId="0" applyNumberFormat="1" applyFont="1" applyBorder="1" applyAlignment="1"/>
    <xf numFmtId="4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Border="1" applyAlignment="1"/>
    <xf numFmtId="4" fontId="3" fillId="0" borderId="1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5" fillId="0" borderId="22" xfId="0" applyNumberFormat="1" applyFont="1" applyBorder="1" applyAlignment="1"/>
    <xf numFmtId="4" fontId="6" fillId="0" borderId="22" xfId="0" applyNumberFormat="1" applyFont="1" applyBorder="1" applyAlignment="1"/>
    <xf numFmtId="4" fontId="6" fillId="0" borderId="22" xfId="0" applyNumberFormat="1" applyFont="1" applyBorder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167" fontId="0" fillId="3" borderId="21" xfId="0" applyNumberFormat="1" applyFont="1" applyFill="1" applyBorder="1" applyAlignment="1" applyProtection="1">
      <alignment vertical="center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167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2" fillId="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" fillId="4" borderId="25" xfId="0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AM80" sqref="AM80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 customWidth="1"/>
  </cols>
  <sheetData>
    <row r="1" spans="1:73" ht="21.4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7" t="s">
        <v>9</v>
      </c>
      <c r="BT2" s="17" t="s">
        <v>10</v>
      </c>
    </row>
    <row r="3" spans="1:73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11</v>
      </c>
      <c r="BT3" s="17" t="s">
        <v>10</v>
      </c>
    </row>
    <row r="4" spans="1:73" ht="36.9" customHeight="1">
      <c r="B4" s="21"/>
      <c r="C4" s="181" t="s">
        <v>337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2"/>
      <c r="AS4" s="23" t="s">
        <v>12</v>
      </c>
      <c r="BE4" s="24" t="s">
        <v>13</v>
      </c>
      <c r="BS4" s="17" t="s">
        <v>9</v>
      </c>
    </row>
    <row r="5" spans="1:73" ht="14.4" customHeight="1">
      <c r="B5" s="21"/>
      <c r="C5" s="25"/>
      <c r="D5" s="26" t="s">
        <v>14</v>
      </c>
      <c r="E5" s="25"/>
      <c r="F5" s="25"/>
      <c r="G5" s="25"/>
      <c r="H5" s="25"/>
      <c r="I5" s="25"/>
      <c r="J5" s="25"/>
      <c r="K5" s="191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25"/>
      <c r="AQ5" s="22"/>
      <c r="BE5" s="189" t="s">
        <v>15</v>
      </c>
      <c r="BS5" s="17" t="s">
        <v>9</v>
      </c>
    </row>
    <row r="6" spans="1:73" ht="36.9" customHeight="1">
      <c r="B6" s="21"/>
      <c r="C6" s="25"/>
      <c r="D6" s="28" t="s">
        <v>16</v>
      </c>
      <c r="E6" s="25"/>
      <c r="F6" s="25"/>
      <c r="G6" s="25"/>
      <c r="H6" s="25"/>
      <c r="I6" s="25"/>
      <c r="J6" s="25"/>
      <c r="K6" s="193" t="s">
        <v>17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25"/>
      <c r="AQ6" s="22"/>
      <c r="BE6" s="190"/>
      <c r="BS6" s="17" t="s">
        <v>9</v>
      </c>
    </row>
    <row r="7" spans="1:73" ht="14.4" customHeight="1">
      <c r="B7" s="21"/>
      <c r="C7" s="25"/>
      <c r="D7" s="29" t="s">
        <v>18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19</v>
      </c>
      <c r="AL7" s="25"/>
      <c r="AM7" s="25"/>
      <c r="AN7" s="27" t="s">
        <v>5</v>
      </c>
      <c r="AO7" s="25"/>
      <c r="AP7" s="25"/>
      <c r="AQ7" s="22"/>
      <c r="BE7" s="190"/>
      <c r="BS7" s="17" t="s">
        <v>9</v>
      </c>
    </row>
    <row r="8" spans="1:73" ht="14.4" customHeight="1">
      <c r="B8" s="21"/>
      <c r="C8" s="25"/>
      <c r="D8" s="29" t="s">
        <v>20</v>
      </c>
      <c r="E8" s="25"/>
      <c r="F8" s="25"/>
      <c r="G8" s="25"/>
      <c r="H8" s="25"/>
      <c r="I8" s="25"/>
      <c r="J8" s="25"/>
      <c r="K8" s="27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22</v>
      </c>
      <c r="AL8" s="25"/>
      <c r="AM8" s="25"/>
      <c r="AN8" s="30"/>
      <c r="AO8" s="25"/>
      <c r="AP8" s="25"/>
      <c r="AQ8" s="22"/>
      <c r="BE8" s="190"/>
      <c r="BS8" s="17" t="s">
        <v>9</v>
      </c>
    </row>
    <row r="9" spans="1:73" ht="14.4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90"/>
      <c r="BS9" s="17" t="s">
        <v>9</v>
      </c>
    </row>
    <row r="10" spans="1:73" ht="14.4" customHeight="1">
      <c r="B10" s="21"/>
      <c r="C10" s="25"/>
      <c r="D10" s="29" t="s">
        <v>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24</v>
      </c>
      <c r="AL10" s="25"/>
      <c r="AM10" s="25"/>
      <c r="AN10" s="27" t="s">
        <v>25</v>
      </c>
      <c r="AO10" s="25"/>
      <c r="AP10" s="25"/>
      <c r="AQ10" s="22"/>
      <c r="BE10" s="190"/>
      <c r="BS10" s="17" t="s">
        <v>9</v>
      </c>
    </row>
    <row r="11" spans="1:73" ht="18.45" customHeight="1">
      <c r="B11" s="21"/>
      <c r="C11" s="25"/>
      <c r="D11" s="25"/>
      <c r="E11" s="27" t="s">
        <v>26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27</v>
      </c>
      <c r="AL11" s="25"/>
      <c r="AM11" s="25"/>
      <c r="AN11" s="27" t="s">
        <v>5</v>
      </c>
      <c r="AO11" s="25"/>
      <c r="AP11" s="25"/>
      <c r="AQ11" s="22"/>
      <c r="BE11" s="190"/>
      <c r="BS11" s="17" t="s">
        <v>9</v>
      </c>
    </row>
    <row r="12" spans="1:73" ht="6.9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90"/>
      <c r="BS12" s="17" t="s">
        <v>9</v>
      </c>
    </row>
    <row r="13" spans="1:73" ht="14.4" customHeight="1">
      <c r="B13" s="21"/>
      <c r="C13" s="25"/>
      <c r="D13" s="29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24</v>
      </c>
      <c r="AL13" s="25"/>
      <c r="AM13" s="25"/>
      <c r="AN13" s="31" t="s">
        <v>29</v>
      </c>
      <c r="AO13" s="25"/>
      <c r="AP13" s="25"/>
      <c r="AQ13" s="22"/>
      <c r="BE13" s="190"/>
      <c r="BS13" s="17" t="s">
        <v>9</v>
      </c>
    </row>
    <row r="14" spans="1:73" ht="13.2">
      <c r="B14" s="21"/>
      <c r="C14" s="25"/>
      <c r="D14" s="25"/>
      <c r="E14" s="194" t="s">
        <v>29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9" t="s">
        <v>27</v>
      </c>
      <c r="AL14" s="25"/>
      <c r="AM14" s="25"/>
      <c r="AN14" s="31" t="s">
        <v>29</v>
      </c>
      <c r="AO14" s="25"/>
      <c r="AP14" s="25"/>
      <c r="AQ14" s="22"/>
      <c r="BE14" s="190"/>
      <c r="BS14" s="17" t="s">
        <v>9</v>
      </c>
    </row>
    <row r="15" spans="1:73" ht="6.9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90"/>
      <c r="BS15" s="17" t="s">
        <v>6</v>
      </c>
    </row>
    <row r="16" spans="1:73" ht="14.4" customHeight="1">
      <c r="B16" s="21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24</v>
      </c>
      <c r="AL16" s="25"/>
      <c r="AM16" s="25"/>
      <c r="AN16" s="27" t="s">
        <v>5</v>
      </c>
      <c r="AO16" s="25"/>
      <c r="AP16" s="25"/>
      <c r="AQ16" s="22"/>
      <c r="BE16" s="190"/>
      <c r="BS16" s="17" t="s">
        <v>6</v>
      </c>
    </row>
    <row r="17" spans="2:71" ht="18.45" customHeight="1">
      <c r="B17" s="21"/>
      <c r="C17" s="25"/>
      <c r="D17" s="25"/>
      <c r="E17" s="27" t="s">
        <v>21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27</v>
      </c>
      <c r="AL17" s="25"/>
      <c r="AM17" s="25"/>
      <c r="AN17" s="27" t="s">
        <v>5</v>
      </c>
      <c r="AO17" s="25"/>
      <c r="AP17" s="25"/>
      <c r="AQ17" s="22"/>
      <c r="BE17" s="190"/>
      <c r="BS17" s="17" t="s">
        <v>31</v>
      </c>
    </row>
    <row r="18" spans="2:71" ht="6.9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90"/>
      <c r="BS18" s="17" t="s">
        <v>11</v>
      </c>
    </row>
    <row r="19" spans="2:71" ht="14.4" customHeight="1">
      <c r="B19" s="21"/>
      <c r="C19" s="25"/>
      <c r="D19" s="29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24</v>
      </c>
      <c r="AL19" s="25"/>
      <c r="AM19" s="25"/>
      <c r="AN19" s="27" t="s">
        <v>5</v>
      </c>
      <c r="AO19" s="25"/>
      <c r="AP19" s="25"/>
      <c r="AQ19" s="22"/>
      <c r="BE19" s="190"/>
      <c r="BS19" s="17" t="s">
        <v>11</v>
      </c>
    </row>
    <row r="20" spans="2:71" ht="18.45" customHeight="1">
      <c r="B20" s="21"/>
      <c r="C20" s="25"/>
      <c r="D20" s="25"/>
      <c r="E20" s="27" t="s">
        <v>21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27</v>
      </c>
      <c r="AL20" s="25"/>
      <c r="AM20" s="25"/>
      <c r="AN20" s="27" t="s">
        <v>5</v>
      </c>
      <c r="AO20" s="25"/>
      <c r="AP20" s="25"/>
      <c r="AQ20" s="22"/>
      <c r="BE20" s="190"/>
    </row>
    <row r="21" spans="2:71" ht="6.9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90"/>
    </row>
    <row r="22" spans="2:71" ht="13.2">
      <c r="B22" s="21"/>
      <c r="C22" s="25"/>
      <c r="D22" s="29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90"/>
    </row>
    <row r="23" spans="2:71" ht="22.5" customHeight="1">
      <c r="B23" s="21"/>
      <c r="C23" s="25"/>
      <c r="D23" s="25"/>
      <c r="E23" s="196" t="s">
        <v>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25"/>
      <c r="AP23" s="25"/>
      <c r="AQ23" s="22"/>
      <c r="BE23" s="190"/>
    </row>
    <row r="24" spans="2:71" ht="6.9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90"/>
    </row>
    <row r="25" spans="2:71" ht="6.9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90"/>
    </row>
    <row r="26" spans="2:71" ht="14.4" customHeight="1">
      <c r="B26" s="21"/>
      <c r="C26" s="25"/>
      <c r="D26" s="33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8">
        <f>ROUND(AG87,2)</f>
        <v>0</v>
      </c>
      <c r="AL26" s="192"/>
      <c r="AM26" s="192"/>
      <c r="AN26" s="192"/>
      <c r="AO26" s="192"/>
      <c r="AP26" s="25"/>
      <c r="AQ26" s="22"/>
      <c r="BE26" s="190"/>
    </row>
    <row r="27" spans="2:71" ht="14.4" customHeight="1">
      <c r="B27" s="21"/>
      <c r="C27" s="25"/>
      <c r="D27" s="33" t="s">
        <v>35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8">
        <f>ROUND(AG90,2)</f>
        <v>0</v>
      </c>
      <c r="AL27" s="198"/>
      <c r="AM27" s="198"/>
      <c r="AN27" s="198"/>
      <c r="AO27" s="198"/>
      <c r="AP27" s="25"/>
      <c r="AQ27" s="22"/>
      <c r="BE27" s="190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90"/>
    </row>
    <row r="29" spans="2:71" s="1" customFormat="1" ht="25.95" customHeight="1">
      <c r="B29" s="34"/>
      <c r="C29" s="35"/>
      <c r="D29" s="37" t="s">
        <v>36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9">
        <f>ROUND(AK26+AK27,2)</f>
        <v>0</v>
      </c>
      <c r="AL29" s="200"/>
      <c r="AM29" s="200"/>
      <c r="AN29" s="200"/>
      <c r="AO29" s="200"/>
      <c r="AP29" s="35"/>
      <c r="AQ29" s="36"/>
      <c r="BE29" s="190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90"/>
    </row>
    <row r="31" spans="2:71" s="2" customFormat="1" ht="14.4" customHeight="1">
      <c r="B31" s="39"/>
      <c r="C31" s="40"/>
      <c r="D31" s="41" t="s">
        <v>37</v>
      </c>
      <c r="E31" s="40"/>
      <c r="F31" s="41" t="s">
        <v>38</v>
      </c>
      <c r="G31" s="40"/>
      <c r="H31" s="40"/>
      <c r="I31" s="40"/>
      <c r="J31" s="40"/>
      <c r="K31" s="40"/>
      <c r="L31" s="174">
        <v>0.2</v>
      </c>
      <c r="M31" s="175"/>
      <c r="N31" s="175"/>
      <c r="O31" s="175"/>
      <c r="P31" s="40"/>
      <c r="Q31" s="40"/>
      <c r="R31" s="40"/>
      <c r="S31" s="40"/>
      <c r="T31" s="43" t="s">
        <v>39</v>
      </c>
      <c r="U31" s="40"/>
      <c r="V31" s="40"/>
      <c r="W31" s="176">
        <f>ROUND(AZ87+SUM(CD91:CD95),2)</f>
        <v>0</v>
      </c>
      <c r="X31" s="175"/>
      <c r="Y31" s="175"/>
      <c r="Z31" s="175"/>
      <c r="AA31" s="175"/>
      <c r="AB31" s="175"/>
      <c r="AC31" s="175"/>
      <c r="AD31" s="175"/>
      <c r="AE31" s="175"/>
      <c r="AF31" s="40"/>
      <c r="AG31" s="40"/>
      <c r="AH31" s="40"/>
      <c r="AI31" s="40"/>
      <c r="AJ31" s="40"/>
      <c r="AK31" s="176">
        <f>ROUND(AV87+SUM(BY91:BY95),2)</f>
        <v>0</v>
      </c>
      <c r="AL31" s="175"/>
      <c r="AM31" s="175"/>
      <c r="AN31" s="175"/>
      <c r="AO31" s="175"/>
      <c r="AP31" s="40"/>
      <c r="AQ31" s="44"/>
      <c r="BE31" s="190"/>
    </row>
    <row r="32" spans="2:71" s="2" customFormat="1" ht="14.4" customHeight="1">
      <c r="B32" s="39"/>
      <c r="C32" s="40"/>
      <c r="D32" s="40"/>
      <c r="E32" s="40"/>
      <c r="F32" s="41" t="s">
        <v>40</v>
      </c>
      <c r="G32" s="40"/>
      <c r="H32" s="40"/>
      <c r="I32" s="40"/>
      <c r="J32" s="40"/>
      <c r="K32" s="40"/>
      <c r="L32" s="174">
        <v>0.2</v>
      </c>
      <c r="M32" s="175"/>
      <c r="N32" s="175"/>
      <c r="O32" s="175"/>
      <c r="P32" s="40"/>
      <c r="Q32" s="40"/>
      <c r="R32" s="40"/>
      <c r="S32" s="40"/>
      <c r="T32" s="43" t="s">
        <v>39</v>
      </c>
      <c r="U32" s="40"/>
      <c r="V32" s="40"/>
      <c r="W32" s="176">
        <f>ROUND(BA87+SUM(CE91:CE95),2)</f>
        <v>0</v>
      </c>
      <c r="X32" s="175"/>
      <c r="Y32" s="175"/>
      <c r="Z32" s="175"/>
      <c r="AA32" s="175"/>
      <c r="AB32" s="175"/>
      <c r="AC32" s="175"/>
      <c r="AD32" s="175"/>
      <c r="AE32" s="175"/>
      <c r="AF32" s="40"/>
      <c r="AG32" s="40"/>
      <c r="AH32" s="40"/>
      <c r="AI32" s="40"/>
      <c r="AJ32" s="40"/>
      <c r="AK32" s="176">
        <f>ROUND(AW87+SUM(BZ91:BZ95),2)</f>
        <v>0</v>
      </c>
      <c r="AL32" s="175"/>
      <c r="AM32" s="175"/>
      <c r="AN32" s="175"/>
      <c r="AO32" s="175"/>
      <c r="AP32" s="40"/>
      <c r="AQ32" s="44"/>
      <c r="BE32" s="190"/>
    </row>
    <row r="33" spans="2:57" s="2" customFormat="1" ht="14.4" hidden="1" customHeight="1">
      <c r="B33" s="39"/>
      <c r="C33" s="40"/>
      <c r="D33" s="40"/>
      <c r="E33" s="40"/>
      <c r="F33" s="41" t="s">
        <v>41</v>
      </c>
      <c r="G33" s="40"/>
      <c r="H33" s="40"/>
      <c r="I33" s="40"/>
      <c r="J33" s="40"/>
      <c r="K33" s="40"/>
      <c r="L33" s="174">
        <v>0.2</v>
      </c>
      <c r="M33" s="175"/>
      <c r="N33" s="175"/>
      <c r="O33" s="175"/>
      <c r="P33" s="40"/>
      <c r="Q33" s="40"/>
      <c r="R33" s="40"/>
      <c r="S33" s="40"/>
      <c r="T33" s="43" t="s">
        <v>39</v>
      </c>
      <c r="U33" s="40"/>
      <c r="V33" s="40"/>
      <c r="W33" s="176">
        <f>ROUND(BB87+SUM(CF91:CF95),2)</f>
        <v>0</v>
      </c>
      <c r="X33" s="175"/>
      <c r="Y33" s="175"/>
      <c r="Z33" s="175"/>
      <c r="AA33" s="175"/>
      <c r="AB33" s="175"/>
      <c r="AC33" s="175"/>
      <c r="AD33" s="175"/>
      <c r="AE33" s="175"/>
      <c r="AF33" s="40"/>
      <c r="AG33" s="40"/>
      <c r="AH33" s="40"/>
      <c r="AI33" s="40"/>
      <c r="AJ33" s="40"/>
      <c r="AK33" s="176">
        <v>0</v>
      </c>
      <c r="AL33" s="175"/>
      <c r="AM33" s="175"/>
      <c r="AN33" s="175"/>
      <c r="AO33" s="175"/>
      <c r="AP33" s="40"/>
      <c r="AQ33" s="44"/>
      <c r="BE33" s="190"/>
    </row>
    <row r="34" spans="2:57" s="2" customFormat="1" ht="14.4" hidden="1" customHeight="1">
      <c r="B34" s="39"/>
      <c r="C34" s="40"/>
      <c r="D34" s="40"/>
      <c r="E34" s="40"/>
      <c r="F34" s="41" t="s">
        <v>42</v>
      </c>
      <c r="G34" s="40"/>
      <c r="H34" s="40"/>
      <c r="I34" s="40"/>
      <c r="J34" s="40"/>
      <c r="K34" s="40"/>
      <c r="L34" s="174">
        <v>0.2</v>
      </c>
      <c r="M34" s="175"/>
      <c r="N34" s="175"/>
      <c r="O34" s="175"/>
      <c r="P34" s="40"/>
      <c r="Q34" s="40"/>
      <c r="R34" s="40"/>
      <c r="S34" s="40"/>
      <c r="T34" s="43" t="s">
        <v>39</v>
      </c>
      <c r="U34" s="40"/>
      <c r="V34" s="40"/>
      <c r="W34" s="176">
        <f>ROUND(BC87+SUM(CG91:CG95),2)</f>
        <v>0</v>
      </c>
      <c r="X34" s="175"/>
      <c r="Y34" s="175"/>
      <c r="Z34" s="175"/>
      <c r="AA34" s="175"/>
      <c r="AB34" s="175"/>
      <c r="AC34" s="175"/>
      <c r="AD34" s="175"/>
      <c r="AE34" s="175"/>
      <c r="AF34" s="40"/>
      <c r="AG34" s="40"/>
      <c r="AH34" s="40"/>
      <c r="AI34" s="40"/>
      <c r="AJ34" s="40"/>
      <c r="AK34" s="176">
        <v>0</v>
      </c>
      <c r="AL34" s="175"/>
      <c r="AM34" s="175"/>
      <c r="AN34" s="175"/>
      <c r="AO34" s="175"/>
      <c r="AP34" s="40"/>
      <c r="AQ34" s="44"/>
      <c r="BE34" s="190"/>
    </row>
    <row r="35" spans="2:57" s="2" customFormat="1" ht="14.4" hidden="1" customHeight="1">
      <c r="B35" s="39"/>
      <c r="C35" s="40"/>
      <c r="D35" s="40"/>
      <c r="E35" s="40"/>
      <c r="F35" s="41" t="s">
        <v>43</v>
      </c>
      <c r="G35" s="40"/>
      <c r="H35" s="40"/>
      <c r="I35" s="40"/>
      <c r="J35" s="40"/>
      <c r="K35" s="40"/>
      <c r="L35" s="174">
        <v>0</v>
      </c>
      <c r="M35" s="175"/>
      <c r="N35" s="175"/>
      <c r="O35" s="175"/>
      <c r="P35" s="40"/>
      <c r="Q35" s="40"/>
      <c r="R35" s="40"/>
      <c r="S35" s="40"/>
      <c r="T35" s="43" t="s">
        <v>39</v>
      </c>
      <c r="U35" s="40"/>
      <c r="V35" s="40"/>
      <c r="W35" s="176">
        <f>ROUND(BD87+SUM(CH91:CH95),2)</f>
        <v>0</v>
      </c>
      <c r="X35" s="175"/>
      <c r="Y35" s="175"/>
      <c r="Z35" s="175"/>
      <c r="AA35" s="175"/>
      <c r="AB35" s="175"/>
      <c r="AC35" s="175"/>
      <c r="AD35" s="175"/>
      <c r="AE35" s="175"/>
      <c r="AF35" s="40"/>
      <c r="AG35" s="40"/>
      <c r="AH35" s="40"/>
      <c r="AI35" s="40"/>
      <c r="AJ35" s="40"/>
      <c r="AK35" s="176">
        <v>0</v>
      </c>
      <c r="AL35" s="175"/>
      <c r="AM35" s="175"/>
      <c r="AN35" s="175"/>
      <c r="AO35" s="175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44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45</v>
      </c>
      <c r="U37" s="47"/>
      <c r="V37" s="47"/>
      <c r="W37" s="47"/>
      <c r="X37" s="177" t="s">
        <v>46</v>
      </c>
      <c r="Y37" s="178"/>
      <c r="Z37" s="178"/>
      <c r="AA37" s="178"/>
      <c r="AB37" s="178"/>
      <c r="AC37" s="47"/>
      <c r="AD37" s="47"/>
      <c r="AE37" s="47"/>
      <c r="AF37" s="47"/>
      <c r="AG37" s="47"/>
      <c r="AH37" s="47"/>
      <c r="AI37" s="47"/>
      <c r="AJ37" s="47"/>
      <c r="AK37" s="179">
        <f>SUM(AK29:AK35)</f>
        <v>0</v>
      </c>
      <c r="AL37" s="178"/>
      <c r="AM37" s="178"/>
      <c r="AN37" s="178"/>
      <c r="AO37" s="180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4.4">
      <c r="B49" s="34"/>
      <c r="C49" s="35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4.4">
      <c r="B58" s="34"/>
      <c r="C58" s="35"/>
      <c r="D58" s="54" t="s">
        <v>49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50</v>
      </c>
      <c r="AN58" s="55"/>
      <c r="AO58" s="57"/>
      <c r="AP58" s="35"/>
      <c r="AQ58" s="36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4.4">
      <c r="B60" s="34"/>
      <c r="C60" s="35"/>
      <c r="D60" s="49" t="s">
        <v>51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4.4">
      <c r="B69" s="34"/>
      <c r="C69" s="35"/>
      <c r="D69" s="54" t="s">
        <v>49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50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81" t="s">
        <v>338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4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183" t="str">
        <f>K6</f>
        <v>Bytový dom č. 508,  Čaklov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29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22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89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3.2">
      <c r="B82" s="34"/>
      <c r="C82" s="29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Čaklov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30</v>
      </c>
      <c r="AJ82" s="35"/>
      <c r="AK82" s="35"/>
      <c r="AL82" s="35"/>
      <c r="AM82" s="173" t="str">
        <f>IF(E17="","",E17)</f>
        <v xml:space="preserve"> </v>
      </c>
      <c r="AN82" s="173"/>
      <c r="AO82" s="173"/>
      <c r="AP82" s="173"/>
      <c r="AQ82" s="36"/>
      <c r="AS82" s="169" t="s">
        <v>53</v>
      </c>
      <c r="AT82" s="17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3.2">
      <c r="B83" s="34"/>
      <c r="C83" s="29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32</v>
      </c>
      <c r="AJ83" s="35"/>
      <c r="AK83" s="35"/>
      <c r="AL83" s="35"/>
      <c r="AM83" s="173" t="str">
        <f>IF(E20="","",E20)</f>
        <v xml:space="preserve"> </v>
      </c>
      <c r="AN83" s="173"/>
      <c r="AO83" s="173"/>
      <c r="AP83" s="173"/>
      <c r="AQ83" s="36"/>
      <c r="AS83" s="171"/>
      <c r="AT83" s="17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71"/>
      <c r="AT84" s="17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209" t="s">
        <v>54</v>
      </c>
      <c r="D85" s="208"/>
      <c r="E85" s="208"/>
      <c r="F85" s="208"/>
      <c r="G85" s="208"/>
      <c r="H85" s="47"/>
      <c r="I85" s="207" t="s">
        <v>55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7" t="s">
        <v>56</v>
      </c>
      <c r="AH85" s="208"/>
      <c r="AI85" s="208"/>
      <c r="AJ85" s="208"/>
      <c r="AK85" s="208"/>
      <c r="AL85" s="208"/>
      <c r="AM85" s="208"/>
      <c r="AN85" s="207" t="s">
        <v>57</v>
      </c>
      <c r="AO85" s="208"/>
      <c r="AP85" s="210"/>
      <c r="AQ85" s="36"/>
      <c r="AS85" s="74" t="s">
        <v>58</v>
      </c>
      <c r="AT85" s="75" t="s">
        <v>59</v>
      </c>
      <c r="AU85" s="75" t="s">
        <v>60</v>
      </c>
      <c r="AV85" s="75" t="s">
        <v>61</v>
      </c>
      <c r="AW85" s="75" t="s">
        <v>62</v>
      </c>
      <c r="AX85" s="75" t="s">
        <v>63</v>
      </c>
      <c r="AY85" s="75" t="s">
        <v>64</v>
      </c>
      <c r="AZ85" s="75" t="s">
        <v>65</v>
      </c>
      <c r="BA85" s="75" t="s">
        <v>66</v>
      </c>
      <c r="BB85" s="75" t="s">
        <v>67</v>
      </c>
      <c r="BC85" s="75" t="s">
        <v>68</v>
      </c>
      <c r="BD85" s="76" t="s">
        <v>69</v>
      </c>
    </row>
    <row r="86" spans="1:89" s="1" customFormat="1" ht="10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" customHeight="1">
      <c r="B87" s="67"/>
      <c r="C87" s="78" t="s">
        <v>70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5">
        <f>ROUND(AG88,2)</f>
        <v>0</v>
      </c>
      <c r="AH87" s="205"/>
      <c r="AI87" s="205"/>
      <c r="AJ87" s="205"/>
      <c r="AK87" s="205"/>
      <c r="AL87" s="205"/>
      <c r="AM87" s="205"/>
      <c r="AN87" s="204">
        <f>SUM(AG87,AT87)</f>
        <v>0</v>
      </c>
      <c r="AO87" s="204"/>
      <c r="AP87" s="204"/>
      <c r="AQ87" s="70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71</v>
      </c>
      <c r="BT87" s="84" t="s">
        <v>72</v>
      </c>
      <c r="BU87" s="85" t="s">
        <v>73</v>
      </c>
      <c r="BV87" s="84" t="s">
        <v>74</v>
      </c>
      <c r="BW87" s="84" t="s">
        <v>75</v>
      </c>
      <c r="BX87" s="84" t="s">
        <v>76</v>
      </c>
    </row>
    <row r="88" spans="1:89" s="5" customFormat="1" ht="22.5" customHeight="1">
      <c r="A88" s="86" t="s">
        <v>77</v>
      </c>
      <c r="B88" s="87"/>
      <c r="C88" s="88"/>
      <c r="D88" s="197" t="s">
        <v>78</v>
      </c>
      <c r="E88" s="197"/>
      <c r="F88" s="197"/>
      <c r="G88" s="197"/>
      <c r="H88" s="197"/>
      <c r="I88" s="89"/>
      <c r="J88" s="197" t="s">
        <v>79</v>
      </c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211">
        <f>'1 - Rekonštrukcia strechy'!M30</f>
        <v>0</v>
      </c>
      <c r="AH88" s="212"/>
      <c r="AI88" s="212"/>
      <c r="AJ88" s="212"/>
      <c r="AK88" s="212"/>
      <c r="AL88" s="212"/>
      <c r="AM88" s="212"/>
      <c r="AN88" s="211">
        <f>SUM(AG88,AT88)</f>
        <v>0</v>
      </c>
      <c r="AO88" s="212"/>
      <c r="AP88" s="212"/>
      <c r="AQ88" s="90"/>
      <c r="AS88" s="91">
        <f>'1 - Rekonštrukcia strechy'!M28</f>
        <v>0</v>
      </c>
      <c r="AT88" s="92">
        <f>ROUND(SUM(AV88:AW88),2)</f>
        <v>0</v>
      </c>
      <c r="AU88" s="93">
        <f>'1 - Rekonštrukcia strechy'!W128</f>
        <v>0</v>
      </c>
      <c r="AV88" s="92">
        <f>'1 - Rekonštrukcia strechy'!M32</f>
        <v>0</v>
      </c>
      <c r="AW88" s="92">
        <f>'1 - Rekonštrukcia strechy'!M33</f>
        <v>0</v>
      </c>
      <c r="AX88" s="92">
        <f>'1 - Rekonštrukcia strechy'!M34</f>
        <v>0</v>
      </c>
      <c r="AY88" s="92">
        <f>'1 - Rekonštrukcia strechy'!M35</f>
        <v>0</v>
      </c>
      <c r="AZ88" s="92">
        <f>'1 - Rekonštrukcia strechy'!H32</f>
        <v>0</v>
      </c>
      <c r="BA88" s="92">
        <f>'1 - Rekonštrukcia strechy'!H33</f>
        <v>0</v>
      </c>
      <c r="BB88" s="92">
        <f>'1 - Rekonštrukcia strechy'!H34</f>
        <v>0</v>
      </c>
      <c r="BC88" s="92">
        <f>'1 - Rekonštrukcia strechy'!H35</f>
        <v>0</v>
      </c>
      <c r="BD88" s="94">
        <f>'1 - Rekonštrukcia strechy'!H36</f>
        <v>0</v>
      </c>
      <c r="BT88" s="95" t="s">
        <v>78</v>
      </c>
      <c r="BV88" s="95" t="s">
        <v>74</v>
      </c>
      <c r="BW88" s="95" t="s">
        <v>80</v>
      </c>
      <c r="BX88" s="95" t="s">
        <v>75</v>
      </c>
    </row>
    <row r="89" spans="1:89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1:89" s="1" customFormat="1" ht="30" customHeight="1">
      <c r="B90" s="34"/>
      <c r="C90" s="78" t="s">
        <v>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4">
        <f>ROUND(SUM(AG91:AG94),2)</f>
        <v>0</v>
      </c>
      <c r="AH90" s="204"/>
      <c r="AI90" s="204"/>
      <c r="AJ90" s="204"/>
      <c r="AK90" s="204"/>
      <c r="AL90" s="204"/>
      <c r="AM90" s="204"/>
      <c r="AN90" s="204">
        <f>ROUND(SUM(AN91:AN94),2)</f>
        <v>0</v>
      </c>
      <c r="AO90" s="204"/>
      <c r="AP90" s="204"/>
      <c r="AQ90" s="36"/>
      <c r="AS90" s="74" t="s">
        <v>82</v>
      </c>
      <c r="AT90" s="75" t="s">
        <v>83</v>
      </c>
      <c r="AU90" s="75" t="s">
        <v>37</v>
      </c>
      <c r="AV90" s="76" t="s">
        <v>59</v>
      </c>
    </row>
    <row r="91" spans="1:89" s="1" customFormat="1" ht="19.95" customHeight="1">
      <c r="B91" s="34"/>
      <c r="C91" s="35"/>
      <c r="D91" s="96" t="s">
        <v>84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2">
        <f>ROUND(AG87*AS91,2)</f>
        <v>0</v>
      </c>
      <c r="AH91" s="202"/>
      <c r="AI91" s="202"/>
      <c r="AJ91" s="202"/>
      <c r="AK91" s="202"/>
      <c r="AL91" s="202"/>
      <c r="AM91" s="202"/>
      <c r="AN91" s="203">
        <f>ROUND(AG91+AV91,2)</f>
        <v>0</v>
      </c>
      <c r="AO91" s="203"/>
      <c r="AP91" s="203"/>
      <c r="AQ91" s="36"/>
      <c r="AS91" s="97">
        <v>0</v>
      </c>
      <c r="AT91" s="98" t="s">
        <v>85</v>
      </c>
      <c r="AU91" s="98" t="s">
        <v>38</v>
      </c>
      <c r="AV91" s="99">
        <f>ROUND(IF(AU91="základná",AG91*L31,IF(AU91="znížená",AG91*L32,0)),2)</f>
        <v>0</v>
      </c>
      <c r="BV91" s="17" t="s">
        <v>86</v>
      </c>
      <c r="BY91" s="100">
        <f>IF(AU91="základná",AV91,0)</f>
        <v>0</v>
      </c>
      <c r="BZ91" s="100">
        <f>IF(AU91="znížená",AV91,0)</f>
        <v>0</v>
      </c>
      <c r="CA91" s="100">
        <v>0</v>
      </c>
      <c r="CB91" s="100">
        <v>0</v>
      </c>
      <c r="CC91" s="100">
        <v>0</v>
      </c>
      <c r="CD91" s="100">
        <f>IF(AU91="základná",AG91,0)</f>
        <v>0</v>
      </c>
      <c r="CE91" s="100">
        <f>IF(AU91="znížená",AG91,0)</f>
        <v>0</v>
      </c>
      <c r="CF91" s="100">
        <f>IF(AU91="zákl. prenesená",AG91,0)</f>
        <v>0</v>
      </c>
      <c r="CG91" s="100">
        <f>IF(AU91="zníž. prenesená",AG91,0)</f>
        <v>0</v>
      </c>
      <c r="CH91" s="100">
        <f>IF(AU91="nulová",AG91,0)</f>
        <v>0</v>
      </c>
      <c r="CI91" s="17">
        <f>IF(AU91="základná",1,IF(AU91="znížená",2,IF(AU91="zákl. prenesená",4,IF(AU91="zníž. prenesená",5,3))))</f>
        <v>1</v>
      </c>
      <c r="CJ91" s="17">
        <f>IF(AT91="stavebná časť",1,IF(8891="investičná časť",2,3))</f>
        <v>1</v>
      </c>
      <c r="CK91" s="17" t="str">
        <f>IF(D91="Vyplň vlastné","","x")</f>
        <v>x</v>
      </c>
    </row>
    <row r="92" spans="1:89" s="1" customFormat="1" ht="19.95" customHeight="1">
      <c r="B92" s="34"/>
      <c r="C92" s="35"/>
      <c r="D92" s="201" t="s">
        <v>87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35"/>
      <c r="AD92" s="35"/>
      <c r="AE92" s="35"/>
      <c r="AF92" s="35"/>
      <c r="AG92" s="202">
        <f>AG87*AS92</f>
        <v>0</v>
      </c>
      <c r="AH92" s="202"/>
      <c r="AI92" s="202"/>
      <c r="AJ92" s="202"/>
      <c r="AK92" s="202"/>
      <c r="AL92" s="202"/>
      <c r="AM92" s="202"/>
      <c r="AN92" s="203">
        <f>AG92+AV92</f>
        <v>0</v>
      </c>
      <c r="AO92" s="203"/>
      <c r="AP92" s="203"/>
      <c r="AQ92" s="36"/>
      <c r="AS92" s="101">
        <v>0</v>
      </c>
      <c r="AT92" s="102" t="s">
        <v>85</v>
      </c>
      <c r="AU92" s="102" t="s">
        <v>38</v>
      </c>
      <c r="AV92" s="103">
        <f>ROUND(IF(AU92="nulová",0,IF(OR(AU92="základná",AU92="zákl. prenesená"),AG92*L31,AG92*L32)),2)</f>
        <v>0</v>
      </c>
      <c r="BV92" s="17" t="s">
        <v>88</v>
      </c>
      <c r="BY92" s="100">
        <f>IF(AU92="základná",AV92,0)</f>
        <v>0</v>
      </c>
      <c r="BZ92" s="100">
        <f>IF(AU92="znížená",AV92,0)</f>
        <v>0</v>
      </c>
      <c r="CA92" s="100">
        <f>IF(AU92="zákl. prenesená",AV92,0)</f>
        <v>0</v>
      </c>
      <c r="CB92" s="100">
        <f>IF(AU92="zníž. prenesená",AV92,0)</f>
        <v>0</v>
      </c>
      <c r="CC92" s="100">
        <f>IF(AU92="nulová",AV92,0)</f>
        <v>0</v>
      </c>
      <c r="CD92" s="100">
        <f>IF(AU92="základná",AG92,0)</f>
        <v>0</v>
      </c>
      <c r="CE92" s="100">
        <f>IF(AU92="znížená",AG92,0)</f>
        <v>0</v>
      </c>
      <c r="CF92" s="100">
        <f>IF(AU92="zákl. prenesená",AG92,0)</f>
        <v>0</v>
      </c>
      <c r="CG92" s="100">
        <f>IF(AU92="zníž. prenesená",AG92,0)</f>
        <v>0</v>
      </c>
      <c r="CH92" s="100">
        <f>IF(AU92="nulová",AG92,0)</f>
        <v>0</v>
      </c>
      <c r="CI92" s="17">
        <f>IF(AU92="základná",1,IF(AU92="znížená",2,IF(AU92="zákl. prenesená",4,IF(AU92="zníž. prenesená",5,3))))</f>
        <v>1</v>
      </c>
      <c r="CJ92" s="17">
        <f>IF(AT92="stavebná časť",1,IF(8892="investičná časť",2,3))</f>
        <v>1</v>
      </c>
      <c r="CK92" s="17" t="str">
        <f>IF(D92="Vyplň vlastné","","x")</f>
        <v/>
      </c>
    </row>
    <row r="93" spans="1:89" s="1" customFormat="1" ht="19.95" customHeight="1">
      <c r="B93" s="34"/>
      <c r="C93" s="35"/>
      <c r="D93" s="201" t="s">
        <v>87</v>
      </c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35"/>
      <c r="AD93" s="35"/>
      <c r="AE93" s="35"/>
      <c r="AF93" s="35"/>
      <c r="AG93" s="202">
        <f>AG87*AS93</f>
        <v>0</v>
      </c>
      <c r="AH93" s="202"/>
      <c r="AI93" s="202"/>
      <c r="AJ93" s="202"/>
      <c r="AK93" s="202"/>
      <c r="AL93" s="202"/>
      <c r="AM93" s="202"/>
      <c r="AN93" s="203">
        <f>AG93+AV93</f>
        <v>0</v>
      </c>
      <c r="AO93" s="203"/>
      <c r="AP93" s="203"/>
      <c r="AQ93" s="36"/>
      <c r="AS93" s="101">
        <v>0</v>
      </c>
      <c r="AT93" s="102" t="s">
        <v>85</v>
      </c>
      <c r="AU93" s="102" t="s">
        <v>38</v>
      </c>
      <c r="AV93" s="103">
        <f>ROUND(IF(AU93="nulová",0,IF(OR(AU93="základná",AU93="zákl. prenesená"),AG93*L31,AG93*L32)),2)</f>
        <v>0</v>
      </c>
      <c r="BV93" s="17" t="s">
        <v>88</v>
      </c>
      <c r="BY93" s="100">
        <f>IF(AU93="základná",AV93,0)</f>
        <v>0</v>
      </c>
      <c r="BZ93" s="100">
        <f>IF(AU93="znížená",AV93,0)</f>
        <v>0</v>
      </c>
      <c r="CA93" s="100">
        <f>IF(AU93="zákl. prenesená",AV93,0)</f>
        <v>0</v>
      </c>
      <c r="CB93" s="100">
        <f>IF(AU93="zníž. prenesená",AV93,0)</f>
        <v>0</v>
      </c>
      <c r="CC93" s="100">
        <f>IF(AU93="nulová",AV93,0)</f>
        <v>0</v>
      </c>
      <c r="CD93" s="100">
        <f>IF(AU93="základná",AG93,0)</f>
        <v>0</v>
      </c>
      <c r="CE93" s="100">
        <f>IF(AU93="znížená",AG93,0)</f>
        <v>0</v>
      </c>
      <c r="CF93" s="100">
        <f>IF(AU93="zákl. prenesená",AG93,0)</f>
        <v>0</v>
      </c>
      <c r="CG93" s="100">
        <f>IF(AU93="zníž. prenesená",AG93,0)</f>
        <v>0</v>
      </c>
      <c r="CH93" s="100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/>
      </c>
    </row>
    <row r="94" spans="1:89" s="1" customFormat="1" ht="19.95" customHeight="1">
      <c r="B94" s="34"/>
      <c r="C94" s="35"/>
      <c r="D94" s="201" t="s">
        <v>87</v>
      </c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35"/>
      <c r="AD94" s="35"/>
      <c r="AE94" s="35"/>
      <c r="AF94" s="35"/>
      <c r="AG94" s="202">
        <f>AG87*AS94</f>
        <v>0</v>
      </c>
      <c r="AH94" s="202"/>
      <c r="AI94" s="202"/>
      <c r="AJ94" s="202"/>
      <c r="AK94" s="202"/>
      <c r="AL94" s="202"/>
      <c r="AM94" s="202"/>
      <c r="AN94" s="203">
        <f>AG94+AV94</f>
        <v>0</v>
      </c>
      <c r="AO94" s="203"/>
      <c r="AP94" s="203"/>
      <c r="AQ94" s="36"/>
      <c r="AS94" s="104">
        <v>0</v>
      </c>
      <c r="AT94" s="105" t="s">
        <v>85</v>
      </c>
      <c r="AU94" s="105" t="s">
        <v>38</v>
      </c>
      <c r="AV94" s="106">
        <f>ROUND(IF(AU94="nulová",0,IF(OR(AU94="základná",AU94="zákl. prenesená"),AG94*L31,AG94*L32)),2)</f>
        <v>0</v>
      </c>
      <c r="BV94" s="17" t="s">
        <v>88</v>
      </c>
      <c r="BY94" s="100">
        <f>IF(AU94="základná",AV94,0)</f>
        <v>0</v>
      </c>
      <c r="BZ94" s="100">
        <f>IF(AU94="znížená",AV94,0)</f>
        <v>0</v>
      </c>
      <c r="CA94" s="100">
        <f>IF(AU94="zákl. prenesená",AV94,0)</f>
        <v>0</v>
      </c>
      <c r="CB94" s="100">
        <f>IF(AU94="zníž. prenesená",AV94,0)</f>
        <v>0</v>
      </c>
      <c r="CC94" s="100">
        <f>IF(AU94="nulová",AV94,0)</f>
        <v>0</v>
      </c>
      <c r="CD94" s="100">
        <f>IF(AU94="základná",AG94,0)</f>
        <v>0</v>
      </c>
      <c r="CE94" s="100">
        <f>IF(AU94="znížená",AG94,0)</f>
        <v>0</v>
      </c>
      <c r="CF94" s="100">
        <f>IF(AU94="zákl. prenesená",AG94,0)</f>
        <v>0</v>
      </c>
      <c r="CG94" s="100">
        <f>IF(AU94="zníž. prenesená",AG94,0)</f>
        <v>0</v>
      </c>
      <c r="CH94" s="100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0.9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7" t="s">
        <v>89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206">
        <f>ROUND(AG87+AG90,2)</f>
        <v>0</v>
      </c>
      <c r="AH96" s="206"/>
      <c r="AI96" s="206"/>
      <c r="AJ96" s="206"/>
      <c r="AK96" s="206"/>
      <c r="AL96" s="206"/>
      <c r="AM96" s="206"/>
      <c r="AN96" s="206">
        <f>AN87+AN90</f>
        <v>0</v>
      </c>
      <c r="AO96" s="206"/>
      <c r="AP96" s="206"/>
      <c r="AQ96" s="36"/>
    </row>
    <row r="97" spans="2:43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C85:G85"/>
    <mergeCell ref="AG85:AM85"/>
    <mergeCell ref="D93:AB93"/>
    <mergeCell ref="AG93:AM93"/>
    <mergeCell ref="AN93:AP93"/>
    <mergeCell ref="AN90:AP90"/>
    <mergeCell ref="AN85:AP85"/>
    <mergeCell ref="AN88:AP88"/>
    <mergeCell ref="AG88:AM88"/>
    <mergeCell ref="D88:H88"/>
    <mergeCell ref="D92:AB92"/>
    <mergeCell ref="AG91:AM91"/>
    <mergeCell ref="AG96:AM96"/>
    <mergeCell ref="AN96:AP96"/>
    <mergeCell ref="AG92:AM92"/>
    <mergeCell ref="AN92:AP92"/>
    <mergeCell ref="AG90:AM90"/>
    <mergeCell ref="AN91:AP91"/>
    <mergeCell ref="D94:AB94"/>
    <mergeCell ref="AG94:AM94"/>
    <mergeCell ref="AN94:AP94"/>
    <mergeCell ref="AN87:AP87"/>
    <mergeCell ref="AG87:AM87"/>
    <mergeCell ref="J88:AF88"/>
    <mergeCell ref="AK26:AO26"/>
    <mergeCell ref="AK27:AO27"/>
    <mergeCell ref="AK29:AO29"/>
    <mergeCell ref="L31:O31"/>
    <mergeCell ref="W31:AE31"/>
    <mergeCell ref="AK31:AO31"/>
    <mergeCell ref="W32:AE32"/>
    <mergeCell ref="W34:AE34"/>
    <mergeCell ref="I85:AF85"/>
    <mergeCell ref="L33:O33"/>
    <mergeCell ref="W33:AE33"/>
    <mergeCell ref="AK33:AO33"/>
    <mergeCell ref="L34:O34"/>
    <mergeCell ref="AR2:BE2"/>
    <mergeCell ref="AK34:AO34"/>
    <mergeCell ref="AK32:AO32"/>
    <mergeCell ref="C2:AP2"/>
    <mergeCell ref="C4:AP4"/>
    <mergeCell ref="BE5:BE34"/>
    <mergeCell ref="K5:AO5"/>
    <mergeCell ref="K6:AO6"/>
    <mergeCell ref="E14:AJ14"/>
    <mergeCell ref="E23:AN23"/>
    <mergeCell ref="L32:O32"/>
    <mergeCell ref="AS82:AT84"/>
    <mergeCell ref="AM83:AP83"/>
    <mergeCell ref="L35:O35"/>
    <mergeCell ref="AK35:AO35"/>
    <mergeCell ref="X37:AB37"/>
    <mergeCell ref="AK37:AO37"/>
    <mergeCell ref="W35:AE35"/>
    <mergeCell ref="C76:AP76"/>
    <mergeCell ref="L78:AO78"/>
    <mergeCell ref="AM82:AP82"/>
  </mergeCells>
  <phoneticPr fontId="0" type="noConversion"/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 - Rekonštrukcia strechy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4"/>
  <sheetViews>
    <sheetView showGridLines="0" workbookViewId="0">
      <pane ySplit="1" topLeftCell="A241" activePane="bottomLeft" state="frozen"/>
      <selection pane="bottomLeft" activeCell="L122" sqref="L12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75" customHeight="1">
      <c r="A1" s="108"/>
      <c r="B1" s="11"/>
      <c r="C1" s="11"/>
      <c r="D1" s="12" t="s">
        <v>1</v>
      </c>
      <c r="E1" s="11"/>
      <c r="F1" s="13" t="s">
        <v>90</v>
      </c>
      <c r="G1" s="13"/>
      <c r="H1" s="213" t="s">
        <v>91</v>
      </c>
      <c r="I1" s="213"/>
      <c r="J1" s="213"/>
      <c r="K1" s="213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8"/>
      <c r="V1" s="10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7" t="s">
        <v>80</v>
      </c>
    </row>
    <row r="3" spans="1:6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1:66" ht="36.9" customHeight="1">
      <c r="B4" s="21"/>
      <c r="C4" s="181" t="s">
        <v>339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12</v>
      </c>
      <c r="AT4" s="17" t="s">
        <v>6</v>
      </c>
    </row>
    <row r="5" spans="1:66" ht="6.9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16</v>
      </c>
      <c r="E6" s="25"/>
      <c r="F6" s="249" t="str">
        <f>'Rekapitulácia stavby'!K6</f>
        <v>Bytový dom č. 508,  Čaklov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"/>
      <c r="R6" s="22"/>
    </row>
    <row r="7" spans="1:66" s="1" customFormat="1" ht="32.85" customHeight="1">
      <c r="B7" s="34"/>
      <c r="C7" s="35"/>
      <c r="D7" s="28" t="s">
        <v>95</v>
      </c>
      <c r="E7" s="35"/>
      <c r="F7" s="193" t="s">
        <v>330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35"/>
      <c r="R7" s="36"/>
    </row>
    <row r="8" spans="1:66" s="1" customFormat="1" ht="14.4" customHeight="1">
      <c r="B8" s="34"/>
      <c r="C8" s="35"/>
      <c r="D8" s="29" t="s">
        <v>18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19</v>
      </c>
      <c r="N8" s="35"/>
      <c r="O8" s="27" t="s">
        <v>5</v>
      </c>
      <c r="P8" s="35"/>
      <c r="Q8" s="35"/>
      <c r="R8" s="36"/>
    </row>
    <row r="9" spans="1:66" s="1" customFormat="1" ht="14.4" customHeight="1">
      <c r="B9" s="34"/>
      <c r="C9" s="35"/>
      <c r="D9" s="29" t="s">
        <v>20</v>
      </c>
      <c r="E9" s="35"/>
      <c r="F9" s="27" t="s">
        <v>21</v>
      </c>
      <c r="G9" s="35"/>
      <c r="H9" s="35"/>
      <c r="I9" s="35"/>
      <c r="J9" s="35"/>
      <c r="K9" s="35"/>
      <c r="L9" s="35"/>
      <c r="M9" s="29" t="s">
        <v>22</v>
      </c>
      <c r="N9" s="35"/>
      <c r="O9" s="261"/>
      <c r="P9" s="253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29" t="s">
        <v>23</v>
      </c>
      <c r="E11" s="35"/>
      <c r="F11" s="35"/>
      <c r="G11" s="35"/>
      <c r="H11" s="35"/>
      <c r="I11" s="35"/>
      <c r="J11" s="35"/>
      <c r="K11" s="35"/>
      <c r="L11" s="35"/>
      <c r="M11" s="29" t="s">
        <v>24</v>
      </c>
      <c r="N11" s="35"/>
      <c r="O11" s="191" t="s">
        <v>25</v>
      </c>
      <c r="P11" s="191"/>
      <c r="Q11" s="35"/>
      <c r="R11" s="36"/>
    </row>
    <row r="12" spans="1:66" s="1" customFormat="1" ht="18" customHeight="1">
      <c r="B12" s="34"/>
      <c r="C12" s="35"/>
      <c r="D12" s="35"/>
      <c r="E12" s="27" t="s">
        <v>26</v>
      </c>
      <c r="F12" s="35"/>
      <c r="G12" s="35"/>
      <c r="H12" s="35"/>
      <c r="I12" s="35"/>
      <c r="J12" s="35"/>
      <c r="K12" s="35"/>
      <c r="L12" s="35"/>
      <c r="M12" s="29" t="s">
        <v>27</v>
      </c>
      <c r="N12" s="35"/>
      <c r="O12" s="191" t="s">
        <v>5</v>
      </c>
      <c r="P12" s="191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29" t="s">
        <v>28</v>
      </c>
      <c r="E14" s="35"/>
      <c r="F14" s="35"/>
      <c r="G14" s="35"/>
      <c r="H14" s="35"/>
      <c r="I14" s="35"/>
      <c r="J14" s="35"/>
      <c r="K14" s="35"/>
      <c r="L14" s="35"/>
      <c r="M14" s="29" t="s">
        <v>24</v>
      </c>
      <c r="N14" s="35"/>
      <c r="O14" s="258" t="str">
        <f>IF('Rekapitulácia stavby'!AN13="","",'Rekapitulácia stavby'!AN13)</f>
        <v>Vyplň údaj</v>
      </c>
      <c r="P14" s="191"/>
      <c r="Q14" s="35"/>
      <c r="R14" s="36"/>
    </row>
    <row r="15" spans="1:66" s="1" customFormat="1" ht="18" customHeight="1">
      <c r="B15" s="34"/>
      <c r="C15" s="35"/>
      <c r="D15" s="35"/>
      <c r="E15" s="258" t="str">
        <f>IF('Rekapitulácia stavby'!E14="","",'Rekapitulácia stavby'!E14)</f>
        <v>Vyplň údaj</v>
      </c>
      <c r="F15" s="260"/>
      <c r="G15" s="260"/>
      <c r="H15" s="260"/>
      <c r="I15" s="260"/>
      <c r="J15" s="260"/>
      <c r="K15" s="260"/>
      <c r="L15" s="260"/>
      <c r="M15" s="29" t="s">
        <v>27</v>
      </c>
      <c r="N15" s="35"/>
      <c r="O15" s="258" t="str">
        <f>IF('Rekapitulácia stavby'!AN14="","",'Rekapitulácia stavby'!AN14)</f>
        <v>Vyplň údaj</v>
      </c>
      <c r="P15" s="191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24</v>
      </c>
      <c r="N17" s="35"/>
      <c r="O17" s="191" t="str">
        <f>IF('Rekapitulácia stavby'!AN16="","",'Rekapitulácia stavby'!AN16)</f>
        <v/>
      </c>
      <c r="P17" s="191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27</v>
      </c>
      <c r="N18" s="35"/>
      <c r="O18" s="191" t="str">
        <f>IF('Rekapitulácia stavby'!AN17="","",'Rekapitulácia stavby'!AN17)</f>
        <v/>
      </c>
      <c r="P18" s="191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32</v>
      </c>
      <c r="E20" s="35"/>
      <c r="F20" s="35"/>
      <c r="G20" s="35"/>
      <c r="H20" s="35"/>
      <c r="I20" s="35"/>
      <c r="J20" s="35"/>
      <c r="K20" s="35"/>
      <c r="L20" s="35"/>
      <c r="M20" s="29" t="s">
        <v>24</v>
      </c>
      <c r="N20" s="35"/>
      <c r="O20" s="191" t="str">
        <f>IF('Rekapitulácia stavby'!AN19="","",'Rekapitulácia stavby'!AN19)</f>
        <v/>
      </c>
      <c r="P20" s="191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27</v>
      </c>
      <c r="N21" s="35"/>
      <c r="O21" s="191" t="str">
        <f>IF('Rekapitulácia stavby'!AN20="","",'Rekapitulácia stavby'!AN20)</f>
        <v/>
      </c>
      <c r="P21" s="191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33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6" t="s">
        <v>5</v>
      </c>
      <c r="F24" s="196"/>
      <c r="G24" s="196"/>
      <c r="H24" s="196"/>
      <c r="I24" s="196"/>
      <c r="J24" s="196"/>
      <c r="K24" s="196"/>
      <c r="L24" s="196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9" t="s">
        <v>96</v>
      </c>
      <c r="E27" s="35"/>
      <c r="F27" s="35"/>
      <c r="G27" s="35"/>
      <c r="H27" s="35"/>
      <c r="I27" s="35"/>
      <c r="J27" s="35"/>
      <c r="K27" s="35"/>
      <c r="L27" s="35"/>
      <c r="M27" s="198">
        <f>N88</f>
        <v>0</v>
      </c>
      <c r="N27" s="198"/>
      <c r="O27" s="198"/>
      <c r="P27" s="198"/>
      <c r="Q27" s="35"/>
      <c r="R27" s="36"/>
    </row>
    <row r="28" spans="2:18" s="1" customFormat="1" ht="14.4" customHeight="1">
      <c r="B28" s="34"/>
      <c r="C28" s="35"/>
      <c r="D28" s="33" t="s">
        <v>84</v>
      </c>
      <c r="E28" s="35"/>
      <c r="F28" s="35"/>
      <c r="G28" s="35"/>
      <c r="H28" s="35"/>
      <c r="I28" s="35"/>
      <c r="J28" s="35"/>
      <c r="K28" s="35"/>
      <c r="L28" s="35"/>
      <c r="M28" s="198">
        <f>N103</f>
        <v>0</v>
      </c>
      <c r="N28" s="198"/>
      <c r="O28" s="198"/>
      <c r="P28" s="198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0" t="s">
        <v>36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21"/>
      <c r="O30" s="221"/>
      <c r="P30" s="221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37</v>
      </c>
      <c r="E32" s="41" t="s">
        <v>38</v>
      </c>
      <c r="F32" s="42">
        <v>0.2</v>
      </c>
      <c r="G32" s="111" t="s">
        <v>39</v>
      </c>
      <c r="H32" s="254">
        <f>ROUND((((SUM(BE103:BE110)+SUM(BE128:BE187))+SUM(BE189:BE193))),2)</f>
        <v>0</v>
      </c>
      <c r="I32" s="221"/>
      <c r="J32" s="221"/>
      <c r="K32" s="35"/>
      <c r="L32" s="35"/>
      <c r="M32" s="254">
        <f>ROUND(((ROUND((SUM(BE103:BE110)+SUM(BE128:BE187)), 2)*F32)+SUM(BE189:BE193)*F32),2)</f>
        <v>0</v>
      </c>
      <c r="N32" s="221"/>
      <c r="O32" s="221"/>
      <c r="P32" s="221"/>
      <c r="Q32" s="35"/>
      <c r="R32" s="36"/>
    </row>
    <row r="33" spans="2:18" s="1" customFormat="1" ht="14.4" customHeight="1">
      <c r="B33" s="34"/>
      <c r="C33" s="35"/>
      <c r="D33" s="35"/>
      <c r="E33" s="41" t="s">
        <v>40</v>
      </c>
      <c r="F33" s="42">
        <v>0.2</v>
      </c>
      <c r="G33" s="111" t="s">
        <v>39</v>
      </c>
      <c r="H33" s="254">
        <f>ROUND((((SUM(BF103:BF110)+SUM(BF128:BF187))+SUM(BF189:BF193))),2)</f>
        <v>0</v>
      </c>
      <c r="I33" s="221"/>
      <c r="J33" s="221"/>
      <c r="K33" s="35"/>
      <c r="L33" s="35"/>
      <c r="M33" s="254">
        <f>ROUND(((ROUND((SUM(BF103:BF110)+SUM(BF128:BF187)), 2)*F33)+SUM(BF189:BF193)*F33),2)</f>
        <v>0</v>
      </c>
      <c r="N33" s="221"/>
      <c r="O33" s="221"/>
      <c r="P33" s="221"/>
      <c r="Q33" s="35"/>
      <c r="R33" s="36"/>
    </row>
    <row r="34" spans="2:18" s="1" customFormat="1" ht="14.4" hidden="1" customHeight="1">
      <c r="B34" s="34"/>
      <c r="C34" s="35"/>
      <c r="D34" s="35"/>
      <c r="E34" s="41" t="s">
        <v>41</v>
      </c>
      <c r="F34" s="42">
        <v>0.2</v>
      </c>
      <c r="G34" s="111" t="s">
        <v>39</v>
      </c>
      <c r="H34" s="254">
        <f>ROUND((((SUM(BG103:BG110)+SUM(BG128:BG187))+SUM(BG189:BG193))),2)</f>
        <v>0</v>
      </c>
      <c r="I34" s="221"/>
      <c r="J34" s="221"/>
      <c r="K34" s="35"/>
      <c r="L34" s="35"/>
      <c r="M34" s="254">
        <v>0</v>
      </c>
      <c r="N34" s="221"/>
      <c r="O34" s="221"/>
      <c r="P34" s="221"/>
      <c r="Q34" s="35"/>
      <c r="R34" s="36"/>
    </row>
    <row r="35" spans="2:18" s="1" customFormat="1" ht="14.4" hidden="1" customHeight="1">
      <c r="B35" s="34"/>
      <c r="C35" s="35"/>
      <c r="D35" s="35"/>
      <c r="E35" s="41" t="s">
        <v>42</v>
      </c>
      <c r="F35" s="42">
        <v>0.2</v>
      </c>
      <c r="G35" s="111" t="s">
        <v>39</v>
      </c>
      <c r="H35" s="254">
        <f>ROUND((((SUM(BH103:BH110)+SUM(BH128:BH187))+SUM(BH189:BH193))),2)</f>
        <v>0</v>
      </c>
      <c r="I35" s="221"/>
      <c r="J35" s="221"/>
      <c r="K35" s="35"/>
      <c r="L35" s="35"/>
      <c r="M35" s="254">
        <v>0</v>
      </c>
      <c r="N35" s="221"/>
      <c r="O35" s="221"/>
      <c r="P35" s="221"/>
      <c r="Q35" s="35"/>
      <c r="R35" s="36"/>
    </row>
    <row r="36" spans="2:18" s="1" customFormat="1" ht="14.4" hidden="1" customHeight="1">
      <c r="B36" s="34"/>
      <c r="C36" s="35"/>
      <c r="D36" s="35"/>
      <c r="E36" s="41" t="s">
        <v>43</v>
      </c>
      <c r="F36" s="42">
        <v>0</v>
      </c>
      <c r="G36" s="111" t="s">
        <v>39</v>
      </c>
      <c r="H36" s="254">
        <f>ROUND((((SUM(BI103:BI110)+SUM(BI128:BI187))+SUM(BI189:BI193))),2)</f>
        <v>0</v>
      </c>
      <c r="I36" s="221"/>
      <c r="J36" s="221"/>
      <c r="K36" s="35"/>
      <c r="L36" s="35"/>
      <c r="M36" s="254">
        <v>0</v>
      </c>
      <c r="N36" s="221"/>
      <c r="O36" s="221"/>
      <c r="P36" s="221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44</v>
      </c>
      <c r="E38" s="47"/>
      <c r="F38" s="47"/>
      <c r="G38" s="112" t="s">
        <v>45</v>
      </c>
      <c r="H38" s="48" t="s">
        <v>46</v>
      </c>
      <c r="I38" s="47"/>
      <c r="J38" s="47"/>
      <c r="K38" s="47"/>
      <c r="L38" s="179">
        <f>SUM(M30:M36)</f>
        <v>0</v>
      </c>
      <c r="M38" s="179"/>
      <c r="N38" s="179"/>
      <c r="O38" s="179"/>
      <c r="P38" s="257"/>
      <c r="Q38" s="4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4.4">
      <c r="B50" s="34"/>
      <c r="C50" s="35"/>
      <c r="D50" s="49" t="s">
        <v>47</v>
      </c>
      <c r="E50" s="50"/>
      <c r="F50" s="50"/>
      <c r="G50" s="50"/>
      <c r="H50" s="51"/>
      <c r="I50" s="35"/>
      <c r="J50" s="49" t="s">
        <v>48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4.4">
      <c r="B59" s="34"/>
      <c r="C59" s="35"/>
      <c r="D59" s="54" t="s">
        <v>49</v>
      </c>
      <c r="E59" s="55"/>
      <c r="F59" s="55"/>
      <c r="G59" s="56" t="s">
        <v>50</v>
      </c>
      <c r="H59" s="57"/>
      <c r="I59" s="35"/>
      <c r="J59" s="54" t="s">
        <v>49</v>
      </c>
      <c r="K59" s="55"/>
      <c r="L59" s="55"/>
      <c r="M59" s="55"/>
      <c r="N59" s="56" t="s">
        <v>50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4.4">
      <c r="B61" s="34"/>
      <c r="C61" s="35"/>
      <c r="D61" s="49" t="s">
        <v>51</v>
      </c>
      <c r="E61" s="50"/>
      <c r="F61" s="50"/>
      <c r="G61" s="50"/>
      <c r="H61" s="51"/>
      <c r="I61" s="35"/>
      <c r="J61" s="49" t="s">
        <v>52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4.4">
      <c r="B70" s="34"/>
      <c r="C70" s="35"/>
      <c r="D70" s="54" t="s">
        <v>49</v>
      </c>
      <c r="E70" s="55"/>
      <c r="F70" s="55"/>
      <c r="G70" s="56" t="s">
        <v>50</v>
      </c>
      <c r="H70" s="57"/>
      <c r="I70" s="35"/>
      <c r="J70" s="54" t="s">
        <v>49</v>
      </c>
      <c r="K70" s="55"/>
      <c r="L70" s="55"/>
      <c r="M70" s="55"/>
      <c r="N70" s="56" t="s">
        <v>50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1" t="s">
        <v>340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16</v>
      </c>
      <c r="D78" s="35"/>
      <c r="E78" s="35"/>
      <c r="F78" s="249" t="str">
        <f>F6</f>
        <v>Bytový dom č. 508,  Čaklov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5"/>
      <c r="R78" s="36"/>
    </row>
    <row r="79" spans="2:18" s="1" customFormat="1" ht="36.9" customHeight="1">
      <c r="B79" s="34"/>
      <c r="C79" s="68" t="s">
        <v>95</v>
      </c>
      <c r="D79" s="35"/>
      <c r="E79" s="35"/>
      <c r="F79" s="183" t="s">
        <v>330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20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22</v>
      </c>
      <c r="L81" s="35"/>
      <c r="M81" s="253" t="str">
        <f>IF(O9="","",O9)</f>
        <v/>
      </c>
      <c r="N81" s="253"/>
      <c r="O81" s="253"/>
      <c r="P81" s="253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29" t="s">
        <v>23</v>
      </c>
      <c r="D83" s="35"/>
      <c r="E83" s="35"/>
      <c r="F83" s="27" t="str">
        <f>E12</f>
        <v>Obec Čaklov</v>
      </c>
      <c r="G83" s="35"/>
      <c r="H83" s="35"/>
      <c r="I83" s="35"/>
      <c r="J83" s="35"/>
      <c r="K83" s="29" t="s">
        <v>30</v>
      </c>
      <c r="L83" s="35"/>
      <c r="M83" s="191" t="str">
        <f>E18</f>
        <v xml:space="preserve"> </v>
      </c>
      <c r="N83" s="191"/>
      <c r="O83" s="191"/>
      <c r="P83" s="191"/>
      <c r="Q83" s="191"/>
      <c r="R83" s="36"/>
    </row>
    <row r="84" spans="2:47" s="1" customFormat="1" ht="14.4" customHeight="1">
      <c r="B84" s="34"/>
      <c r="C84" s="29" t="s">
        <v>28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32</v>
      </c>
      <c r="L84" s="35"/>
      <c r="M84" s="191" t="str">
        <f>E21</f>
        <v xml:space="preserve"> </v>
      </c>
      <c r="N84" s="191"/>
      <c r="O84" s="191"/>
      <c r="P84" s="191"/>
      <c r="Q84" s="191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5" t="s">
        <v>97</v>
      </c>
      <c r="D86" s="256"/>
      <c r="E86" s="256"/>
      <c r="F86" s="256"/>
      <c r="G86" s="256"/>
      <c r="H86" s="45"/>
      <c r="I86" s="45"/>
      <c r="J86" s="45"/>
      <c r="K86" s="45"/>
      <c r="L86" s="45"/>
      <c r="M86" s="45"/>
      <c r="N86" s="255" t="s">
        <v>98</v>
      </c>
      <c r="O86" s="256"/>
      <c r="P86" s="256"/>
      <c r="Q86" s="25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3" t="s">
        <v>99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N128</f>
        <v>0</v>
      </c>
      <c r="O88" s="251"/>
      <c r="P88" s="251"/>
      <c r="Q88" s="251"/>
      <c r="R88" s="36"/>
      <c r="AU88" s="17" t="s">
        <v>100</v>
      </c>
    </row>
    <row r="89" spans="2:47" s="6" customFormat="1" ht="24.9" customHeight="1">
      <c r="B89" s="114"/>
      <c r="C89" s="115"/>
      <c r="D89" s="116" t="s">
        <v>101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27">
        <f>N129</f>
        <v>0</v>
      </c>
      <c r="O89" s="220"/>
      <c r="P89" s="220"/>
      <c r="Q89" s="220"/>
      <c r="R89" s="117"/>
    </row>
    <row r="90" spans="2:47" s="7" customFormat="1" ht="19.95" customHeight="1">
      <c r="B90" s="118"/>
      <c r="C90" s="119"/>
      <c r="D90" s="96" t="s">
        <v>102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03">
        <f>N130</f>
        <v>0</v>
      </c>
      <c r="O90" s="218"/>
      <c r="P90" s="218"/>
      <c r="Q90" s="218"/>
      <c r="R90" s="120"/>
    </row>
    <row r="91" spans="2:47" s="7" customFormat="1" ht="19.95" customHeight="1">
      <c r="B91" s="118"/>
      <c r="C91" s="119"/>
      <c r="D91" s="96" t="s">
        <v>103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03">
        <f>N132</f>
        <v>0</v>
      </c>
      <c r="O91" s="218"/>
      <c r="P91" s="218"/>
      <c r="Q91" s="218"/>
      <c r="R91" s="120"/>
    </row>
    <row r="92" spans="2:47" s="7" customFormat="1" ht="19.95" customHeight="1">
      <c r="B92" s="118"/>
      <c r="C92" s="119"/>
      <c r="D92" s="96" t="s">
        <v>104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03">
        <f>N134</f>
        <v>0</v>
      </c>
      <c r="O92" s="218"/>
      <c r="P92" s="218"/>
      <c r="Q92" s="218"/>
      <c r="R92" s="120"/>
    </row>
    <row r="93" spans="2:47" s="7" customFormat="1" ht="19.95" customHeight="1">
      <c r="B93" s="118"/>
      <c r="C93" s="119"/>
      <c r="D93" s="96" t="s">
        <v>105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03">
        <f>N139</f>
        <v>0</v>
      </c>
      <c r="O93" s="218"/>
      <c r="P93" s="218"/>
      <c r="Q93" s="218"/>
      <c r="R93" s="120"/>
    </row>
    <row r="94" spans="2:47" s="6" customFormat="1" ht="24.9" customHeight="1">
      <c r="B94" s="114"/>
      <c r="C94" s="115"/>
      <c r="D94" s="116" t="s">
        <v>106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27">
        <f>N141</f>
        <v>0</v>
      </c>
      <c r="O94" s="220"/>
      <c r="P94" s="220"/>
      <c r="Q94" s="220"/>
      <c r="R94" s="117"/>
    </row>
    <row r="95" spans="2:47" s="7" customFormat="1" ht="19.95" customHeight="1">
      <c r="B95" s="118"/>
      <c r="C95" s="119"/>
      <c r="D95" s="96" t="s">
        <v>107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03">
        <f>N142</f>
        <v>0</v>
      </c>
      <c r="O95" s="218"/>
      <c r="P95" s="218"/>
      <c r="Q95" s="218"/>
      <c r="R95" s="120"/>
    </row>
    <row r="96" spans="2:47" s="7" customFormat="1" ht="19.95" customHeight="1">
      <c r="B96" s="118"/>
      <c r="C96" s="119"/>
      <c r="D96" s="96" t="s">
        <v>108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03">
        <f>N161</f>
        <v>0</v>
      </c>
      <c r="O96" s="218"/>
      <c r="P96" s="218"/>
      <c r="Q96" s="218"/>
      <c r="R96" s="120"/>
    </row>
    <row r="97" spans="2:65" s="7" customFormat="1" ht="19.95" customHeight="1">
      <c r="B97" s="118"/>
      <c r="C97" s="119"/>
      <c r="D97" s="96" t="s">
        <v>109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03">
        <f>N166</f>
        <v>0</v>
      </c>
      <c r="O97" s="218"/>
      <c r="P97" s="218"/>
      <c r="Q97" s="218"/>
      <c r="R97" s="120"/>
    </row>
    <row r="98" spans="2:65" s="7" customFormat="1" ht="19.95" customHeight="1">
      <c r="B98" s="118"/>
      <c r="C98" s="119"/>
      <c r="D98" s="96" t="s">
        <v>110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03">
        <f>N172</f>
        <v>0</v>
      </c>
      <c r="O98" s="218"/>
      <c r="P98" s="218"/>
      <c r="Q98" s="218"/>
      <c r="R98" s="120"/>
    </row>
    <row r="99" spans="2:65" s="6" customFormat="1" ht="24.9" customHeight="1">
      <c r="B99" s="114"/>
      <c r="C99" s="115"/>
      <c r="D99" s="116" t="s">
        <v>111</v>
      </c>
      <c r="E99" s="115"/>
      <c r="F99" s="115"/>
      <c r="G99" s="115"/>
      <c r="H99" s="115"/>
      <c r="I99" s="115"/>
      <c r="J99" s="115"/>
      <c r="K99" s="115"/>
      <c r="L99" s="115"/>
      <c r="M99" s="115"/>
      <c r="N99" s="227">
        <f>N185</f>
        <v>0</v>
      </c>
      <c r="O99" s="220"/>
      <c r="P99" s="220"/>
      <c r="Q99" s="220"/>
      <c r="R99" s="117"/>
    </row>
    <row r="100" spans="2:65" s="7" customFormat="1" ht="19.95" customHeight="1">
      <c r="B100" s="118"/>
      <c r="C100" s="119"/>
      <c r="D100" s="96" t="s">
        <v>112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03">
        <f>N186</f>
        <v>0</v>
      </c>
      <c r="O100" s="218"/>
      <c r="P100" s="218"/>
      <c r="Q100" s="218"/>
      <c r="R100" s="120"/>
    </row>
    <row r="101" spans="2:65" s="6" customFormat="1" ht="21.75" customHeight="1">
      <c r="B101" s="114"/>
      <c r="C101" s="115"/>
      <c r="D101" s="116" t="s">
        <v>113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219">
        <f>N188</f>
        <v>0</v>
      </c>
      <c r="O101" s="220"/>
      <c r="P101" s="220"/>
      <c r="Q101" s="220"/>
      <c r="R101" s="117"/>
    </row>
    <row r="102" spans="2:65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5" s="1" customFormat="1" ht="29.25" customHeight="1">
      <c r="B103" s="34"/>
      <c r="C103" s="113" t="s">
        <v>114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51">
        <f>ROUND(N104+N105+N106+N107+N108+N109,2)</f>
        <v>0</v>
      </c>
      <c r="O103" s="252"/>
      <c r="P103" s="252"/>
      <c r="Q103" s="252"/>
      <c r="R103" s="36"/>
      <c r="T103" s="121"/>
      <c r="U103" s="122" t="s">
        <v>37</v>
      </c>
    </row>
    <row r="104" spans="2:65" s="1" customFormat="1" ht="18" customHeight="1">
      <c r="B104" s="123"/>
      <c r="C104" s="124"/>
      <c r="D104" s="201" t="s">
        <v>115</v>
      </c>
      <c r="E104" s="247"/>
      <c r="F104" s="247"/>
      <c r="G104" s="247"/>
      <c r="H104" s="247"/>
      <c r="I104" s="124"/>
      <c r="J104" s="124"/>
      <c r="K104" s="124"/>
      <c r="L104" s="124"/>
      <c r="M104" s="124"/>
      <c r="N104" s="202">
        <f>ROUND(N88*T104,2)</f>
        <v>0</v>
      </c>
      <c r="O104" s="248"/>
      <c r="P104" s="248"/>
      <c r="Q104" s="248"/>
      <c r="R104" s="126"/>
      <c r="S104" s="124"/>
      <c r="T104" s="127"/>
      <c r="U104" s="128" t="s">
        <v>40</v>
      </c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0" t="s">
        <v>116</v>
      </c>
      <c r="AZ104" s="129"/>
      <c r="BA104" s="129"/>
      <c r="BB104" s="129"/>
      <c r="BC104" s="129"/>
      <c r="BD104" s="129"/>
      <c r="BE104" s="131">
        <f t="shared" ref="BE104:BE109" si="0">IF(U104="základná",N104,0)</f>
        <v>0</v>
      </c>
      <c r="BF104" s="131">
        <f t="shared" ref="BF104:BF109" si="1">IF(U104="znížená",N104,0)</f>
        <v>0</v>
      </c>
      <c r="BG104" s="131">
        <f t="shared" ref="BG104:BG109" si="2">IF(U104="zákl. prenesená",N104,0)</f>
        <v>0</v>
      </c>
      <c r="BH104" s="131">
        <f t="shared" ref="BH104:BH109" si="3">IF(U104="zníž. prenesená",N104,0)</f>
        <v>0</v>
      </c>
      <c r="BI104" s="131">
        <f t="shared" ref="BI104:BI109" si="4">IF(U104="nulová",N104,0)</f>
        <v>0</v>
      </c>
      <c r="BJ104" s="130" t="s">
        <v>117</v>
      </c>
      <c r="BK104" s="129"/>
      <c r="BL104" s="129"/>
      <c r="BM104" s="129"/>
    </row>
    <row r="105" spans="2:65" s="1" customFormat="1" ht="18" customHeight="1">
      <c r="B105" s="123"/>
      <c r="C105" s="124"/>
      <c r="D105" s="201" t="s">
        <v>118</v>
      </c>
      <c r="E105" s="247"/>
      <c r="F105" s="247"/>
      <c r="G105" s="247"/>
      <c r="H105" s="247"/>
      <c r="I105" s="124"/>
      <c r="J105" s="124"/>
      <c r="K105" s="124"/>
      <c r="L105" s="124"/>
      <c r="M105" s="124"/>
      <c r="N105" s="202">
        <f>ROUND(N88*T105,2)</f>
        <v>0</v>
      </c>
      <c r="O105" s="248"/>
      <c r="P105" s="248"/>
      <c r="Q105" s="248"/>
      <c r="R105" s="126"/>
      <c r="S105" s="124"/>
      <c r="T105" s="127"/>
      <c r="U105" s="128" t="s">
        <v>40</v>
      </c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30" t="s">
        <v>116</v>
      </c>
      <c r="AZ105" s="129"/>
      <c r="BA105" s="129"/>
      <c r="BB105" s="129"/>
      <c r="BC105" s="129"/>
      <c r="BD105" s="129"/>
      <c r="BE105" s="131">
        <f t="shared" si="0"/>
        <v>0</v>
      </c>
      <c r="BF105" s="131">
        <f t="shared" si="1"/>
        <v>0</v>
      </c>
      <c r="BG105" s="131">
        <f t="shared" si="2"/>
        <v>0</v>
      </c>
      <c r="BH105" s="131">
        <f t="shared" si="3"/>
        <v>0</v>
      </c>
      <c r="BI105" s="131">
        <f t="shared" si="4"/>
        <v>0</v>
      </c>
      <c r="BJ105" s="130" t="s">
        <v>117</v>
      </c>
      <c r="BK105" s="129"/>
      <c r="BL105" s="129"/>
      <c r="BM105" s="129"/>
    </row>
    <row r="106" spans="2:65" s="1" customFormat="1" ht="18" customHeight="1">
      <c r="B106" s="123"/>
      <c r="C106" s="124"/>
      <c r="D106" s="201" t="s">
        <v>119</v>
      </c>
      <c r="E106" s="247"/>
      <c r="F106" s="247"/>
      <c r="G106" s="247"/>
      <c r="H106" s="247"/>
      <c r="I106" s="124"/>
      <c r="J106" s="124"/>
      <c r="K106" s="124"/>
      <c r="L106" s="124"/>
      <c r="M106" s="124"/>
      <c r="N106" s="202">
        <f>ROUND(N88*T106,2)</f>
        <v>0</v>
      </c>
      <c r="O106" s="248"/>
      <c r="P106" s="248"/>
      <c r="Q106" s="248"/>
      <c r="R106" s="126"/>
      <c r="S106" s="124"/>
      <c r="T106" s="127"/>
      <c r="U106" s="128" t="s">
        <v>40</v>
      </c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30" t="s">
        <v>116</v>
      </c>
      <c r="AZ106" s="129"/>
      <c r="BA106" s="129"/>
      <c r="BB106" s="129"/>
      <c r="BC106" s="129"/>
      <c r="BD106" s="129"/>
      <c r="BE106" s="131">
        <f t="shared" si="0"/>
        <v>0</v>
      </c>
      <c r="BF106" s="131">
        <f t="shared" si="1"/>
        <v>0</v>
      </c>
      <c r="BG106" s="131">
        <f t="shared" si="2"/>
        <v>0</v>
      </c>
      <c r="BH106" s="131">
        <f t="shared" si="3"/>
        <v>0</v>
      </c>
      <c r="BI106" s="131">
        <f t="shared" si="4"/>
        <v>0</v>
      </c>
      <c r="BJ106" s="130" t="s">
        <v>117</v>
      </c>
      <c r="BK106" s="129"/>
      <c r="BL106" s="129"/>
      <c r="BM106" s="129"/>
    </row>
    <row r="107" spans="2:65" s="1" customFormat="1" ht="18" customHeight="1">
      <c r="B107" s="123"/>
      <c r="C107" s="124"/>
      <c r="D107" s="201" t="s">
        <v>120</v>
      </c>
      <c r="E107" s="247"/>
      <c r="F107" s="247"/>
      <c r="G107" s="247"/>
      <c r="H107" s="247"/>
      <c r="I107" s="124"/>
      <c r="J107" s="124"/>
      <c r="K107" s="124"/>
      <c r="L107" s="124"/>
      <c r="M107" s="124"/>
      <c r="N107" s="202">
        <f>ROUND(N88*T107,2)</f>
        <v>0</v>
      </c>
      <c r="O107" s="248"/>
      <c r="P107" s="248"/>
      <c r="Q107" s="248"/>
      <c r="R107" s="126"/>
      <c r="S107" s="124"/>
      <c r="T107" s="127"/>
      <c r="U107" s="128" t="s">
        <v>40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0" t="s">
        <v>116</v>
      </c>
      <c r="AZ107" s="129"/>
      <c r="BA107" s="129"/>
      <c r="BB107" s="129"/>
      <c r="BC107" s="129"/>
      <c r="BD107" s="129"/>
      <c r="BE107" s="131">
        <f t="shared" si="0"/>
        <v>0</v>
      </c>
      <c r="BF107" s="131">
        <f t="shared" si="1"/>
        <v>0</v>
      </c>
      <c r="BG107" s="131">
        <f t="shared" si="2"/>
        <v>0</v>
      </c>
      <c r="BH107" s="131">
        <f t="shared" si="3"/>
        <v>0</v>
      </c>
      <c r="BI107" s="131">
        <f t="shared" si="4"/>
        <v>0</v>
      </c>
      <c r="BJ107" s="130" t="s">
        <v>117</v>
      </c>
      <c r="BK107" s="129"/>
      <c r="BL107" s="129"/>
      <c r="BM107" s="129"/>
    </row>
    <row r="108" spans="2:65" s="1" customFormat="1" ht="18" customHeight="1">
      <c r="B108" s="123"/>
      <c r="C108" s="124"/>
      <c r="D108" s="201" t="s">
        <v>121</v>
      </c>
      <c r="E108" s="247"/>
      <c r="F108" s="247"/>
      <c r="G108" s="247"/>
      <c r="H108" s="247"/>
      <c r="I108" s="124"/>
      <c r="J108" s="124"/>
      <c r="K108" s="124"/>
      <c r="L108" s="124"/>
      <c r="M108" s="124"/>
      <c r="N108" s="202">
        <f>ROUND(N88*T108,2)</f>
        <v>0</v>
      </c>
      <c r="O108" s="248"/>
      <c r="P108" s="248"/>
      <c r="Q108" s="248"/>
      <c r="R108" s="126"/>
      <c r="S108" s="124"/>
      <c r="T108" s="127"/>
      <c r="U108" s="128" t="s">
        <v>40</v>
      </c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0" t="s">
        <v>116</v>
      </c>
      <c r="AZ108" s="129"/>
      <c r="BA108" s="129"/>
      <c r="BB108" s="129"/>
      <c r="BC108" s="129"/>
      <c r="BD108" s="129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117</v>
      </c>
      <c r="BK108" s="129"/>
      <c r="BL108" s="129"/>
      <c r="BM108" s="129"/>
    </row>
    <row r="109" spans="2:65" s="1" customFormat="1" ht="18" customHeight="1">
      <c r="B109" s="123"/>
      <c r="C109" s="124"/>
      <c r="D109" s="125" t="s">
        <v>122</v>
      </c>
      <c r="E109" s="124"/>
      <c r="F109" s="124"/>
      <c r="G109" s="124"/>
      <c r="H109" s="124"/>
      <c r="I109" s="124"/>
      <c r="J109" s="124"/>
      <c r="K109" s="124"/>
      <c r="L109" s="124"/>
      <c r="M109" s="124"/>
      <c r="N109" s="202">
        <f>ROUND(N88*T109,2)</f>
        <v>0</v>
      </c>
      <c r="O109" s="248"/>
      <c r="P109" s="248"/>
      <c r="Q109" s="248"/>
      <c r="R109" s="126"/>
      <c r="S109" s="124"/>
      <c r="T109" s="132"/>
      <c r="U109" s="133" t="s">
        <v>40</v>
      </c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0" t="s">
        <v>123</v>
      </c>
      <c r="AZ109" s="129"/>
      <c r="BA109" s="129"/>
      <c r="BB109" s="129"/>
      <c r="BC109" s="129"/>
      <c r="BD109" s="129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117</v>
      </c>
      <c r="BK109" s="129"/>
      <c r="BL109" s="129"/>
      <c r="BM109" s="129"/>
    </row>
    <row r="110" spans="2:65" s="1" customForma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29.25" customHeight="1">
      <c r="B111" s="34"/>
      <c r="C111" s="107" t="s">
        <v>89</v>
      </c>
      <c r="D111" s="45"/>
      <c r="E111" s="45"/>
      <c r="F111" s="45"/>
      <c r="G111" s="45"/>
      <c r="H111" s="45"/>
      <c r="I111" s="45"/>
      <c r="J111" s="45"/>
      <c r="K111" s="45"/>
      <c r="L111" s="206">
        <f>ROUND(SUM(N88+N103),2)</f>
        <v>0</v>
      </c>
      <c r="M111" s="206"/>
      <c r="N111" s="206"/>
      <c r="O111" s="206"/>
      <c r="P111" s="206"/>
      <c r="Q111" s="206"/>
      <c r="R111" s="36"/>
    </row>
    <row r="112" spans="2:65" s="1" customFormat="1" ht="6.9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6" spans="2:63" s="1" customFormat="1" ht="6.9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63" s="1" customFormat="1" ht="36.9" customHeight="1">
      <c r="B117" s="34"/>
      <c r="C117" s="181" t="s">
        <v>341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36"/>
    </row>
    <row r="118" spans="2:63" s="1" customFormat="1" ht="6.9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3" s="1" customFormat="1" ht="30" customHeight="1">
      <c r="B119" s="34"/>
      <c r="C119" s="29" t="s">
        <v>16</v>
      </c>
      <c r="D119" s="35"/>
      <c r="E119" s="35"/>
      <c r="F119" s="249" t="str">
        <f>F6</f>
        <v>Bytový dom č. 508,  Čaklov</v>
      </c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35"/>
      <c r="R119" s="36"/>
    </row>
    <row r="120" spans="2:63" s="1" customFormat="1" ht="36.9" customHeight="1">
      <c r="B120" s="34"/>
      <c r="C120" s="68" t="s">
        <v>95</v>
      </c>
      <c r="D120" s="35"/>
      <c r="E120" s="35"/>
      <c r="F120" s="183" t="str">
        <f>F7</f>
        <v>SO1 - Rekonštrukcia strechy BD 508</v>
      </c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35"/>
      <c r="R120" s="36"/>
    </row>
    <row r="121" spans="2:63" s="1" customFormat="1" ht="6.9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 ht="18" customHeight="1">
      <c r="B122" s="34"/>
      <c r="C122" s="29" t="s">
        <v>20</v>
      </c>
      <c r="D122" s="35"/>
      <c r="E122" s="35"/>
      <c r="F122" s="27" t="str">
        <f>F9</f>
        <v xml:space="preserve"> </v>
      </c>
      <c r="G122" s="35"/>
      <c r="H122" s="35"/>
      <c r="I122" s="35"/>
      <c r="J122" s="35"/>
      <c r="K122" s="29" t="s">
        <v>22</v>
      </c>
      <c r="L122" s="35"/>
      <c r="M122" s="253"/>
      <c r="N122" s="253"/>
      <c r="O122" s="253"/>
      <c r="P122" s="253"/>
      <c r="Q122" s="35"/>
      <c r="R122" s="36"/>
    </row>
    <row r="123" spans="2:63" s="1" customFormat="1" ht="6.9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3" s="1" customFormat="1" ht="13.2">
      <c r="B124" s="34"/>
      <c r="C124" s="29" t="s">
        <v>23</v>
      </c>
      <c r="D124" s="35"/>
      <c r="E124" s="35"/>
      <c r="F124" s="27" t="str">
        <f>E12</f>
        <v>Obec Čaklov</v>
      </c>
      <c r="G124" s="35"/>
      <c r="H124" s="35"/>
      <c r="I124" s="35"/>
      <c r="J124" s="35"/>
      <c r="K124" s="29" t="s">
        <v>30</v>
      </c>
      <c r="L124" s="35"/>
      <c r="M124" s="191" t="str">
        <f>E18</f>
        <v xml:space="preserve"> </v>
      </c>
      <c r="N124" s="191"/>
      <c r="O124" s="191"/>
      <c r="P124" s="191"/>
      <c r="Q124" s="191"/>
      <c r="R124" s="36"/>
    </row>
    <row r="125" spans="2:63" s="1" customFormat="1" ht="14.4" customHeight="1">
      <c r="B125" s="34"/>
      <c r="C125" s="29" t="s">
        <v>28</v>
      </c>
      <c r="D125" s="35"/>
      <c r="E125" s="35"/>
      <c r="F125" s="27" t="str">
        <f>IF(E15="","",E15)</f>
        <v>Vyplň údaj</v>
      </c>
      <c r="G125" s="35"/>
      <c r="H125" s="35"/>
      <c r="I125" s="35"/>
      <c r="J125" s="35"/>
      <c r="K125" s="29" t="s">
        <v>32</v>
      </c>
      <c r="L125" s="35"/>
      <c r="M125" s="191" t="str">
        <f>E21</f>
        <v xml:space="preserve"> </v>
      </c>
      <c r="N125" s="191"/>
      <c r="O125" s="191"/>
      <c r="P125" s="191"/>
      <c r="Q125" s="191"/>
      <c r="R125" s="36"/>
    </row>
    <row r="126" spans="2:63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63" s="8" customFormat="1" ht="29.25" customHeight="1">
      <c r="B127" s="134"/>
      <c r="C127" s="135" t="s">
        <v>124</v>
      </c>
      <c r="D127" s="136" t="s">
        <v>125</v>
      </c>
      <c r="E127" s="136" t="s">
        <v>54</v>
      </c>
      <c r="F127" s="232" t="s">
        <v>126</v>
      </c>
      <c r="G127" s="232"/>
      <c r="H127" s="232"/>
      <c r="I127" s="232"/>
      <c r="J127" s="136" t="s">
        <v>127</v>
      </c>
      <c r="K127" s="136" t="s">
        <v>128</v>
      </c>
      <c r="L127" s="246" t="s">
        <v>129</v>
      </c>
      <c r="M127" s="246"/>
      <c r="N127" s="232" t="s">
        <v>98</v>
      </c>
      <c r="O127" s="232"/>
      <c r="P127" s="232"/>
      <c r="Q127" s="233"/>
      <c r="R127" s="137"/>
      <c r="T127" s="74" t="s">
        <v>130</v>
      </c>
      <c r="U127" s="75" t="s">
        <v>37</v>
      </c>
      <c r="V127" s="75" t="s">
        <v>131</v>
      </c>
      <c r="W127" s="75" t="s">
        <v>132</v>
      </c>
      <c r="X127" s="75" t="s">
        <v>133</v>
      </c>
      <c r="Y127" s="75" t="s">
        <v>134</v>
      </c>
      <c r="Z127" s="75" t="s">
        <v>135</v>
      </c>
      <c r="AA127" s="76" t="s">
        <v>136</v>
      </c>
    </row>
    <row r="128" spans="2:63" s="1" customFormat="1" ht="29.25" customHeight="1">
      <c r="B128" s="34"/>
      <c r="C128" s="78" t="s">
        <v>96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25">
        <f>BK128</f>
        <v>0</v>
      </c>
      <c r="O128" s="226"/>
      <c r="P128" s="226"/>
      <c r="Q128" s="226"/>
      <c r="R128" s="36"/>
      <c r="T128" s="77"/>
      <c r="U128" s="50"/>
      <c r="V128" s="50"/>
      <c r="W128" s="138">
        <f>W129+W141+W185+W188</f>
        <v>0</v>
      </c>
      <c r="X128" s="50"/>
      <c r="Y128" s="138">
        <f>Y129+Y141+Y185+Y188</f>
        <v>16.73140248288</v>
      </c>
      <c r="Z128" s="50"/>
      <c r="AA128" s="139">
        <f>AA129+AA141+AA185+AA188</f>
        <v>1.0797410000000001</v>
      </c>
      <c r="AT128" s="17" t="s">
        <v>71</v>
      </c>
      <c r="AU128" s="17" t="s">
        <v>100</v>
      </c>
      <c r="BK128" s="140">
        <f>BK129+BK141+BK185+BK188</f>
        <v>0</v>
      </c>
    </row>
    <row r="129" spans="2:65" s="9" customFormat="1" ht="37.35" customHeight="1">
      <c r="B129" s="141"/>
      <c r="C129" s="142"/>
      <c r="D129" s="143" t="s">
        <v>101</v>
      </c>
      <c r="E129" s="143"/>
      <c r="F129" s="143"/>
      <c r="G129" s="143"/>
      <c r="H129" s="143"/>
      <c r="I129" s="143"/>
      <c r="J129" s="143"/>
      <c r="K129" s="143"/>
      <c r="L129" s="143"/>
      <c r="M129" s="143"/>
      <c r="N129" s="219">
        <f>BK129</f>
        <v>0</v>
      </c>
      <c r="O129" s="227"/>
      <c r="P129" s="227"/>
      <c r="Q129" s="227"/>
      <c r="R129" s="144"/>
      <c r="T129" s="145"/>
      <c r="U129" s="142"/>
      <c r="V129" s="142"/>
      <c r="W129" s="146">
        <f>W130+W132+W134+W139</f>
        <v>0</v>
      </c>
      <c r="X129" s="142"/>
      <c r="Y129" s="146">
        <f>Y130+Y132+Y134+Y139</f>
        <v>13.2070171</v>
      </c>
      <c r="Z129" s="142"/>
      <c r="AA129" s="147">
        <f>AA130+AA132+AA134+AA139</f>
        <v>0</v>
      </c>
      <c r="AR129" s="148" t="s">
        <v>78</v>
      </c>
      <c r="AT129" s="149" t="s">
        <v>71</v>
      </c>
      <c r="AU129" s="149" t="s">
        <v>72</v>
      </c>
      <c r="AY129" s="148" t="s">
        <v>137</v>
      </c>
      <c r="BK129" s="150">
        <f>BK130+BK132+BK134+BK139</f>
        <v>0</v>
      </c>
    </row>
    <row r="130" spans="2:65" s="9" customFormat="1" ht="19.95" customHeight="1">
      <c r="B130" s="141"/>
      <c r="C130" s="142"/>
      <c r="D130" s="151" t="s">
        <v>102</v>
      </c>
      <c r="E130" s="151"/>
      <c r="F130" s="151"/>
      <c r="G130" s="151"/>
      <c r="H130" s="151"/>
      <c r="I130" s="151"/>
      <c r="J130" s="151"/>
      <c r="K130" s="151"/>
      <c r="L130" s="151"/>
      <c r="M130" s="151"/>
      <c r="N130" s="216">
        <f>BK130</f>
        <v>0</v>
      </c>
      <c r="O130" s="217"/>
      <c r="P130" s="217"/>
      <c r="Q130" s="217"/>
      <c r="R130" s="144"/>
      <c r="T130" s="145"/>
      <c r="U130" s="142"/>
      <c r="V130" s="142"/>
      <c r="W130" s="146">
        <f>W131</f>
        <v>0</v>
      </c>
      <c r="X130" s="142"/>
      <c r="Y130" s="146">
        <f>Y131</f>
        <v>0.20272000000000001</v>
      </c>
      <c r="Z130" s="142"/>
      <c r="AA130" s="147">
        <f>AA131</f>
        <v>0</v>
      </c>
      <c r="AR130" s="148" t="s">
        <v>78</v>
      </c>
      <c r="AT130" s="149" t="s">
        <v>71</v>
      </c>
      <c r="AU130" s="149" t="s">
        <v>78</v>
      </c>
      <c r="AY130" s="148" t="s">
        <v>137</v>
      </c>
      <c r="BK130" s="150">
        <f>BK131</f>
        <v>0</v>
      </c>
    </row>
    <row r="131" spans="2:65" s="1" customFormat="1" ht="22.5" customHeight="1">
      <c r="B131" s="123"/>
      <c r="C131" s="152" t="s">
        <v>78</v>
      </c>
      <c r="D131" s="152" t="s">
        <v>138</v>
      </c>
      <c r="E131" s="153" t="s">
        <v>139</v>
      </c>
      <c r="F131" s="223" t="s">
        <v>140</v>
      </c>
      <c r="G131" s="223"/>
      <c r="H131" s="223"/>
      <c r="I131" s="223"/>
      <c r="J131" s="154" t="s">
        <v>141</v>
      </c>
      <c r="K131" s="155">
        <v>1</v>
      </c>
      <c r="L131" s="224">
        <v>0</v>
      </c>
      <c r="M131" s="224"/>
      <c r="N131" s="222">
        <f>ROUND(L131*K131,2)</f>
        <v>0</v>
      </c>
      <c r="O131" s="222"/>
      <c r="P131" s="222"/>
      <c r="Q131" s="222"/>
      <c r="R131" s="126"/>
      <c r="T131" s="157" t="s">
        <v>5</v>
      </c>
      <c r="U131" s="43" t="s">
        <v>40</v>
      </c>
      <c r="V131" s="35"/>
      <c r="W131" s="158">
        <f>V131*K131</f>
        <v>0</v>
      </c>
      <c r="X131" s="158">
        <v>0.20272000000000001</v>
      </c>
      <c r="Y131" s="158">
        <f>X131*K131</f>
        <v>0.20272000000000001</v>
      </c>
      <c r="Z131" s="158">
        <v>0</v>
      </c>
      <c r="AA131" s="159">
        <f>Z131*K131</f>
        <v>0</v>
      </c>
      <c r="AR131" s="17" t="s">
        <v>142</v>
      </c>
      <c r="AT131" s="17" t="s">
        <v>138</v>
      </c>
      <c r="AU131" s="17" t="s">
        <v>117</v>
      </c>
      <c r="AY131" s="17" t="s">
        <v>137</v>
      </c>
      <c r="BE131" s="100">
        <f>IF(U131="základná",N131,0)</f>
        <v>0</v>
      </c>
      <c r="BF131" s="100">
        <f>IF(U131="znížená",N131,0)</f>
        <v>0</v>
      </c>
      <c r="BG131" s="100">
        <f>IF(U131="zákl. prenesená",N131,0)</f>
        <v>0</v>
      </c>
      <c r="BH131" s="100">
        <f>IF(U131="zníž. prenesená",N131,0)</f>
        <v>0</v>
      </c>
      <c r="BI131" s="100">
        <f>IF(U131="nulová",N131,0)</f>
        <v>0</v>
      </c>
      <c r="BJ131" s="17" t="s">
        <v>117</v>
      </c>
      <c r="BK131" s="100">
        <f>ROUND(L131*K131,2)</f>
        <v>0</v>
      </c>
      <c r="BL131" s="17" t="s">
        <v>142</v>
      </c>
      <c r="BM131" s="17" t="s">
        <v>143</v>
      </c>
    </row>
    <row r="132" spans="2:65" s="9" customFormat="1" ht="29.85" customHeight="1">
      <c r="B132" s="141"/>
      <c r="C132" s="142"/>
      <c r="D132" s="151" t="s">
        <v>103</v>
      </c>
      <c r="E132" s="151"/>
      <c r="F132" s="151"/>
      <c r="G132" s="151"/>
      <c r="H132" s="151"/>
      <c r="I132" s="151"/>
      <c r="J132" s="151"/>
      <c r="K132" s="151"/>
      <c r="L132" s="151"/>
      <c r="M132" s="151"/>
      <c r="N132" s="230">
        <f>BK132</f>
        <v>0</v>
      </c>
      <c r="O132" s="231"/>
      <c r="P132" s="231"/>
      <c r="Q132" s="231"/>
      <c r="R132" s="144"/>
      <c r="T132" s="145"/>
      <c r="U132" s="142"/>
      <c r="V132" s="142"/>
      <c r="W132" s="146">
        <f>W133</f>
        <v>0</v>
      </c>
      <c r="X132" s="142"/>
      <c r="Y132" s="146">
        <f>Y133</f>
        <v>0.74357309999999999</v>
      </c>
      <c r="Z132" s="142"/>
      <c r="AA132" s="147">
        <f>AA133</f>
        <v>0</v>
      </c>
      <c r="AR132" s="148" t="s">
        <v>78</v>
      </c>
      <c r="AT132" s="149" t="s">
        <v>71</v>
      </c>
      <c r="AU132" s="149" t="s">
        <v>78</v>
      </c>
      <c r="AY132" s="148" t="s">
        <v>137</v>
      </c>
      <c r="BK132" s="150">
        <f>BK133</f>
        <v>0</v>
      </c>
    </row>
    <row r="133" spans="2:65" s="1" customFormat="1" ht="31.5" customHeight="1">
      <c r="B133" s="123"/>
      <c r="C133" s="152" t="s">
        <v>117</v>
      </c>
      <c r="D133" s="152" t="s">
        <v>138</v>
      </c>
      <c r="E133" s="153" t="s">
        <v>144</v>
      </c>
      <c r="F133" s="223" t="s">
        <v>145</v>
      </c>
      <c r="G133" s="223"/>
      <c r="H133" s="223"/>
      <c r="I133" s="223"/>
      <c r="J133" s="154" t="s">
        <v>146</v>
      </c>
      <c r="K133" s="155">
        <v>11.414999999999999</v>
      </c>
      <c r="L133" s="224">
        <v>0</v>
      </c>
      <c r="M133" s="224"/>
      <c r="N133" s="222">
        <f>ROUND(L133*K133,2)</f>
        <v>0</v>
      </c>
      <c r="O133" s="222"/>
      <c r="P133" s="222"/>
      <c r="Q133" s="222"/>
      <c r="R133" s="126"/>
      <c r="T133" s="157" t="s">
        <v>5</v>
      </c>
      <c r="U133" s="43" t="s">
        <v>40</v>
      </c>
      <c r="V133" s="35"/>
      <c r="W133" s="158">
        <f>V133*K133</f>
        <v>0</v>
      </c>
      <c r="X133" s="158">
        <v>6.5140000000000003E-2</v>
      </c>
      <c r="Y133" s="158">
        <f>X133*K133</f>
        <v>0.74357309999999999</v>
      </c>
      <c r="Z133" s="158">
        <v>0</v>
      </c>
      <c r="AA133" s="159">
        <f>Z133*K133</f>
        <v>0</v>
      </c>
      <c r="AR133" s="17" t="s">
        <v>142</v>
      </c>
      <c r="AT133" s="17" t="s">
        <v>138</v>
      </c>
      <c r="AU133" s="17" t="s">
        <v>117</v>
      </c>
      <c r="AY133" s="17" t="s">
        <v>137</v>
      </c>
      <c r="BE133" s="100">
        <f>IF(U133="základná",N133,0)</f>
        <v>0</v>
      </c>
      <c r="BF133" s="100">
        <f>IF(U133="znížená",N133,0)</f>
        <v>0</v>
      </c>
      <c r="BG133" s="100">
        <f>IF(U133="zákl. prenesená",N133,0)</f>
        <v>0</v>
      </c>
      <c r="BH133" s="100">
        <f>IF(U133="zníž. prenesená",N133,0)</f>
        <v>0</v>
      </c>
      <c r="BI133" s="100">
        <f>IF(U133="nulová",N133,0)</f>
        <v>0</v>
      </c>
      <c r="BJ133" s="17" t="s">
        <v>117</v>
      </c>
      <c r="BK133" s="100">
        <f>ROUND(L133*K133,2)</f>
        <v>0</v>
      </c>
      <c r="BL133" s="17" t="s">
        <v>142</v>
      </c>
      <c r="BM133" s="17" t="s">
        <v>147</v>
      </c>
    </row>
    <row r="134" spans="2:65" s="9" customFormat="1" ht="29.85" customHeight="1">
      <c r="B134" s="141"/>
      <c r="C134" s="142"/>
      <c r="D134" s="151" t="s">
        <v>104</v>
      </c>
      <c r="E134" s="151"/>
      <c r="F134" s="151"/>
      <c r="G134" s="151"/>
      <c r="H134" s="151"/>
      <c r="I134" s="151"/>
      <c r="J134" s="151"/>
      <c r="K134" s="151"/>
      <c r="L134" s="151"/>
      <c r="M134" s="151"/>
      <c r="N134" s="230">
        <f>BK134</f>
        <v>0</v>
      </c>
      <c r="O134" s="231"/>
      <c r="P134" s="231"/>
      <c r="Q134" s="231"/>
      <c r="R134" s="144"/>
      <c r="T134" s="145"/>
      <c r="U134" s="142"/>
      <c r="V134" s="142"/>
      <c r="W134" s="146">
        <f>SUM(W135:W138)</f>
        <v>0</v>
      </c>
      <c r="X134" s="142"/>
      <c r="Y134" s="146">
        <f>SUM(Y135:Y138)</f>
        <v>12.260724</v>
      </c>
      <c r="Z134" s="142"/>
      <c r="AA134" s="147">
        <f>SUM(AA135:AA138)</f>
        <v>0</v>
      </c>
      <c r="AR134" s="148" t="s">
        <v>78</v>
      </c>
      <c r="AT134" s="149" t="s">
        <v>71</v>
      </c>
      <c r="AU134" s="149" t="s">
        <v>78</v>
      </c>
      <c r="AY134" s="148" t="s">
        <v>137</v>
      </c>
      <c r="BK134" s="150">
        <f>SUM(BK135:BK138)</f>
        <v>0</v>
      </c>
    </row>
    <row r="135" spans="2:65" s="1" customFormat="1" ht="31.5" customHeight="1">
      <c r="B135" s="123"/>
      <c r="C135" s="152" t="s">
        <v>148</v>
      </c>
      <c r="D135" s="152" t="s">
        <v>138</v>
      </c>
      <c r="E135" s="153" t="s">
        <v>149</v>
      </c>
      <c r="F135" s="223" t="s">
        <v>150</v>
      </c>
      <c r="G135" s="223"/>
      <c r="H135" s="223"/>
      <c r="I135" s="223"/>
      <c r="J135" s="154" t="s">
        <v>146</v>
      </c>
      <c r="K135" s="155">
        <v>238.35</v>
      </c>
      <c r="L135" s="224">
        <v>0</v>
      </c>
      <c r="M135" s="224"/>
      <c r="N135" s="222">
        <f>ROUND(L135*K135,2)</f>
        <v>0</v>
      </c>
      <c r="O135" s="222"/>
      <c r="P135" s="222"/>
      <c r="Q135" s="222"/>
      <c r="R135" s="126"/>
      <c r="T135" s="157" t="s">
        <v>5</v>
      </c>
      <c r="U135" s="43" t="s">
        <v>40</v>
      </c>
      <c r="V135" s="35"/>
      <c r="W135" s="158">
        <f>V135*K135</f>
        <v>0</v>
      </c>
      <c r="X135" s="158">
        <v>2.572E-2</v>
      </c>
      <c r="Y135" s="158">
        <f>X135*K135</f>
        <v>6.1303619999999999</v>
      </c>
      <c r="Z135" s="158">
        <v>0</v>
      </c>
      <c r="AA135" s="159">
        <f>Z135*K135</f>
        <v>0</v>
      </c>
      <c r="AR135" s="17" t="s">
        <v>142</v>
      </c>
      <c r="AT135" s="17" t="s">
        <v>138</v>
      </c>
      <c r="AU135" s="17" t="s">
        <v>117</v>
      </c>
      <c r="AY135" s="17" t="s">
        <v>137</v>
      </c>
      <c r="BE135" s="100">
        <f>IF(U135="základná",N135,0)</f>
        <v>0</v>
      </c>
      <c r="BF135" s="100">
        <f>IF(U135="znížená",N135,0)</f>
        <v>0</v>
      </c>
      <c r="BG135" s="100">
        <f>IF(U135="zákl. prenesená",N135,0)</f>
        <v>0</v>
      </c>
      <c r="BH135" s="100">
        <f>IF(U135="zníž. prenesená",N135,0)</f>
        <v>0</v>
      </c>
      <c r="BI135" s="100">
        <f>IF(U135="nulová",N135,0)</f>
        <v>0</v>
      </c>
      <c r="BJ135" s="17" t="s">
        <v>117</v>
      </c>
      <c r="BK135" s="100">
        <f>ROUND(L135*K135,2)</f>
        <v>0</v>
      </c>
      <c r="BL135" s="17" t="s">
        <v>142</v>
      </c>
      <c r="BM135" s="17" t="s">
        <v>151</v>
      </c>
    </row>
    <row r="136" spans="2:65" s="1" customFormat="1" ht="44.25" customHeight="1">
      <c r="B136" s="123"/>
      <c r="C136" s="152" t="s">
        <v>142</v>
      </c>
      <c r="D136" s="152" t="s">
        <v>138</v>
      </c>
      <c r="E136" s="153" t="s">
        <v>152</v>
      </c>
      <c r="F136" s="223" t="s">
        <v>153</v>
      </c>
      <c r="G136" s="223"/>
      <c r="H136" s="223"/>
      <c r="I136" s="223"/>
      <c r="J136" s="154" t="s">
        <v>146</v>
      </c>
      <c r="K136" s="155">
        <v>238.35</v>
      </c>
      <c r="L136" s="224">
        <v>0</v>
      </c>
      <c r="M136" s="224"/>
      <c r="N136" s="222">
        <f>ROUND(L136*K136,2)</f>
        <v>0</v>
      </c>
      <c r="O136" s="222"/>
      <c r="P136" s="222"/>
      <c r="Q136" s="222"/>
      <c r="R136" s="126"/>
      <c r="T136" s="157" t="s">
        <v>5</v>
      </c>
      <c r="U136" s="43" t="s">
        <v>40</v>
      </c>
      <c r="V136" s="35"/>
      <c r="W136" s="158">
        <f>V136*K136</f>
        <v>0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17" t="s">
        <v>142</v>
      </c>
      <c r="AT136" s="17" t="s">
        <v>138</v>
      </c>
      <c r="AU136" s="17" t="s">
        <v>117</v>
      </c>
      <c r="AY136" s="17" t="s">
        <v>137</v>
      </c>
      <c r="BE136" s="100">
        <f>IF(U136="základná",N136,0)</f>
        <v>0</v>
      </c>
      <c r="BF136" s="100">
        <f>IF(U136="znížená",N136,0)</f>
        <v>0</v>
      </c>
      <c r="BG136" s="100">
        <f>IF(U136="zákl. prenesená",N136,0)</f>
        <v>0</v>
      </c>
      <c r="BH136" s="100">
        <f>IF(U136="zníž. prenesená",N136,0)</f>
        <v>0</v>
      </c>
      <c r="BI136" s="100">
        <f>IF(U136="nulová",N136,0)</f>
        <v>0</v>
      </c>
      <c r="BJ136" s="17" t="s">
        <v>117</v>
      </c>
      <c r="BK136" s="100">
        <f>ROUND(L136*K136,2)</f>
        <v>0</v>
      </c>
      <c r="BL136" s="17" t="s">
        <v>142</v>
      </c>
      <c r="BM136" s="17" t="s">
        <v>154</v>
      </c>
    </row>
    <row r="137" spans="2:65" s="1" customFormat="1" ht="31.5" customHeight="1">
      <c r="B137" s="123"/>
      <c r="C137" s="152" t="s">
        <v>155</v>
      </c>
      <c r="D137" s="152" t="s">
        <v>138</v>
      </c>
      <c r="E137" s="153" t="s">
        <v>156</v>
      </c>
      <c r="F137" s="223" t="s">
        <v>157</v>
      </c>
      <c r="G137" s="223"/>
      <c r="H137" s="223"/>
      <c r="I137" s="223"/>
      <c r="J137" s="154" t="s">
        <v>146</v>
      </c>
      <c r="K137" s="155">
        <v>238.35</v>
      </c>
      <c r="L137" s="224">
        <v>0</v>
      </c>
      <c r="M137" s="224"/>
      <c r="N137" s="222">
        <f>ROUND(L137*K137,2)</f>
        <v>0</v>
      </c>
      <c r="O137" s="222"/>
      <c r="P137" s="222"/>
      <c r="Q137" s="222"/>
      <c r="R137" s="126"/>
      <c r="T137" s="157" t="s">
        <v>5</v>
      </c>
      <c r="U137" s="43" t="s">
        <v>40</v>
      </c>
      <c r="V137" s="35"/>
      <c r="W137" s="158">
        <f>V137*K137</f>
        <v>0</v>
      </c>
      <c r="X137" s="158">
        <v>2.572E-2</v>
      </c>
      <c r="Y137" s="158">
        <f>X137*K137</f>
        <v>6.1303619999999999</v>
      </c>
      <c r="Z137" s="158">
        <v>0</v>
      </c>
      <c r="AA137" s="159">
        <f>Z137*K137</f>
        <v>0</v>
      </c>
      <c r="AR137" s="17" t="s">
        <v>142</v>
      </c>
      <c r="AT137" s="17" t="s">
        <v>138</v>
      </c>
      <c r="AU137" s="17" t="s">
        <v>117</v>
      </c>
      <c r="AY137" s="17" t="s">
        <v>137</v>
      </c>
      <c r="BE137" s="100">
        <f>IF(U137="základná",N137,0)</f>
        <v>0</v>
      </c>
      <c r="BF137" s="100">
        <f>IF(U137="znížená",N137,0)</f>
        <v>0</v>
      </c>
      <c r="BG137" s="100">
        <f>IF(U137="zákl. prenesená",N137,0)</f>
        <v>0</v>
      </c>
      <c r="BH137" s="100">
        <f>IF(U137="zníž. prenesená",N137,0)</f>
        <v>0</v>
      </c>
      <c r="BI137" s="100">
        <f>IF(U137="nulová",N137,0)</f>
        <v>0</v>
      </c>
      <c r="BJ137" s="17" t="s">
        <v>117</v>
      </c>
      <c r="BK137" s="100">
        <f>ROUND(L137*K137,2)</f>
        <v>0</v>
      </c>
      <c r="BL137" s="17" t="s">
        <v>142</v>
      </c>
      <c r="BM137" s="17" t="s">
        <v>158</v>
      </c>
    </row>
    <row r="138" spans="2:65" s="1" customFormat="1" ht="22.5" customHeight="1">
      <c r="B138" s="123"/>
      <c r="C138" s="152" t="s">
        <v>159</v>
      </c>
      <c r="D138" s="152" t="s">
        <v>138</v>
      </c>
      <c r="E138" s="153" t="s">
        <v>160</v>
      </c>
      <c r="F138" s="223" t="s">
        <v>161</v>
      </c>
      <c r="G138" s="223"/>
      <c r="H138" s="223"/>
      <c r="I138" s="223"/>
      <c r="J138" s="154" t="s">
        <v>146</v>
      </c>
      <c r="K138" s="155">
        <v>168.16499999999999</v>
      </c>
      <c r="L138" s="224">
        <v>0</v>
      </c>
      <c r="M138" s="224"/>
      <c r="N138" s="222">
        <f>ROUND(L138*K138,2)</f>
        <v>0</v>
      </c>
      <c r="O138" s="222"/>
      <c r="P138" s="222"/>
      <c r="Q138" s="222"/>
      <c r="R138" s="126"/>
      <c r="T138" s="157" t="s">
        <v>5</v>
      </c>
      <c r="U138" s="43" t="s">
        <v>40</v>
      </c>
      <c r="V138" s="35"/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17" t="s">
        <v>142</v>
      </c>
      <c r="AT138" s="17" t="s">
        <v>138</v>
      </c>
      <c r="AU138" s="17" t="s">
        <v>117</v>
      </c>
      <c r="AY138" s="17" t="s">
        <v>137</v>
      </c>
      <c r="BE138" s="100">
        <f>IF(U138="základná",N138,0)</f>
        <v>0</v>
      </c>
      <c r="BF138" s="100">
        <f>IF(U138="znížená",N138,0)</f>
        <v>0</v>
      </c>
      <c r="BG138" s="100">
        <f>IF(U138="zákl. prenesená",N138,0)</f>
        <v>0</v>
      </c>
      <c r="BH138" s="100">
        <f>IF(U138="zníž. prenesená",N138,0)</f>
        <v>0</v>
      </c>
      <c r="BI138" s="100">
        <f>IF(U138="nulová",N138,0)</f>
        <v>0</v>
      </c>
      <c r="BJ138" s="17" t="s">
        <v>117</v>
      </c>
      <c r="BK138" s="100">
        <f>ROUND(L138*K138,2)</f>
        <v>0</v>
      </c>
      <c r="BL138" s="17" t="s">
        <v>142</v>
      </c>
      <c r="BM138" s="17" t="s">
        <v>162</v>
      </c>
    </row>
    <row r="139" spans="2:65" s="9" customFormat="1" ht="29.85" customHeight="1">
      <c r="B139" s="141"/>
      <c r="C139" s="142"/>
      <c r="D139" s="151" t="s">
        <v>105</v>
      </c>
      <c r="E139" s="151"/>
      <c r="F139" s="151"/>
      <c r="G139" s="151"/>
      <c r="H139" s="151"/>
      <c r="I139" s="151"/>
      <c r="J139" s="151"/>
      <c r="K139" s="151"/>
      <c r="L139" s="151"/>
      <c r="M139" s="151"/>
      <c r="N139" s="230">
        <f>BK139</f>
        <v>0</v>
      </c>
      <c r="O139" s="231"/>
      <c r="P139" s="231"/>
      <c r="Q139" s="231"/>
      <c r="R139" s="144"/>
      <c r="T139" s="145"/>
      <c r="U139" s="142"/>
      <c r="V139" s="142"/>
      <c r="W139" s="146">
        <f>W140</f>
        <v>0</v>
      </c>
      <c r="X139" s="142"/>
      <c r="Y139" s="146">
        <f>Y140</f>
        <v>0</v>
      </c>
      <c r="Z139" s="142"/>
      <c r="AA139" s="147">
        <f>AA140</f>
        <v>0</v>
      </c>
      <c r="AR139" s="148" t="s">
        <v>78</v>
      </c>
      <c r="AT139" s="149" t="s">
        <v>71</v>
      </c>
      <c r="AU139" s="149" t="s">
        <v>78</v>
      </c>
      <c r="AY139" s="148" t="s">
        <v>137</v>
      </c>
      <c r="BK139" s="150">
        <f>BK140</f>
        <v>0</v>
      </c>
    </row>
    <row r="140" spans="2:65" s="1" customFormat="1" ht="31.5" customHeight="1">
      <c r="B140" s="123"/>
      <c r="C140" s="152" t="s">
        <v>163</v>
      </c>
      <c r="D140" s="152" t="s">
        <v>138</v>
      </c>
      <c r="E140" s="153" t="s">
        <v>164</v>
      </c>
      <c r="F140" s="223" t="s">
        <v>165</v>
      </c>
      <c r="G140" s="223"/>
      <c r="H140" s="223"/>
      <c r="I140" s="223"/>
      <c r="J140" s="154" t="s">
        <v>166</v>
      </c>
      <c r="K140" s="155">
        <v>13.207000000000001</v>
      </c>
      <c r="L140" s="224">
        <v>0</v>
      </c>
      <c r="M140" s="224"/>
      <c r="N140" s="222">
        <f>ROUND(L140*K140,2)</f>
        <v>0</v>
      </c>
      <c r="O140" s="222"/>
      <c r="P140" s="222"/>
      <c r="Q140" s="222"/>
      <c r="R140" s="126"/>
      <c r="T140" s="157" t="s">
        <v>5</v>
      </c>
      <c r="U140" s="43" t="s">
        <v>40</v>
      </c>
      <c r="V140" s="35"/>
      <c r="W140" s="158">
        <f>V140*K140</f>
        <v>0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17" t="s">
        <v>142</v>
      </c>
      <c r="AT140" s="17" t="s">
        <v>138</v>
      </c>
      <c r="AU140" s="17" t="s">
        <v>117</v>
      </c>
      <c r="AY140" s="17" t="s">
        <v>137</v>
      </c>
      <c r="BE140" s="100">
        <f>IF(U140="základná",N140,0)</f>
        <v>0</v>
      </c>
      <c r="BF140" s="100">
        <f>IF(U140="znížená",N140,0)</f>
        <v>0</v>
      </c>
      <c r="BG140" s="100">
        <f>IF(U140="zákl. prenesená",N140,0)</f>
        <v>0</v>
      </c>
      <c r="BH140" s="100">
        <f>IF(U140="zníž. prenesená",N140,0)</f>
        <v>0</v>
      </c>
      <c r="BI140" s="100">
        <f>IF(U140="nulová",N140,0)</f>
        <v>0</v>
      </c>
      <c r="BJ140" s="17" t="s">
        <v>117</v>
      </c>
      <c r="BK140" s="100">
        <f>ROUND(L140*K140,2)</f>
        <v>0</v>
      </c>
      <c r="BL140" s="17" t="s">
        <v>142</v>
      </c>
      <c r="BM140" s="17" t="s">
        <v>167</v>
      </c>
    </row>
    <row r="141" spans="2:65" s="9" customFormat="1" ht="37.35" customHeight="1">
      <c r="B141" s="141"/>
      <c r="C141" s="142"/>
      <c r="D141" s="143" t="s">
        <v>106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214">
        <f>BK141</f>
        <v>0</v>
      </c>
      <c r="O141" s="215"/>
      <c r="P141" s="215"/>
      <c r="Q141" s="215"/>
      <c r="R141" s="144"/>
      <c r="T141" s="145"/>
      <c r="U141" s="142"/>
      <c r="V141" s="142"/>
      <c r="W141" s="146">
        <f>W142+W161+W166+W172</f>
        <v>0</v>
      </c>
      <c r="X141" s="142"/>
      <c r="Y141" s="146">
        <f>Y142+Y161+Y166+Y172</f>
        <v>3.5243853828799998</v>
      </c>
      <c r="Z141" s="142"/>
      <c r="AA141" s="147">
        <f>AA142+AA161+AA166+AA172</f>
        <v>1.0797410000000001</v>
      </c>
      <c r="AR141" s="148" t="s">
        <v>117</v>
      </c>
      <c r="AT141" s="149" t="s">
        <v>71</v>
      </c>
      <c r="AU141" s="149" t="s">
        <v>72</v>
      </c>
      <c r="AY141" s="148" t="s">
        <v>137</v>
      </c>
      <c r="BK141" s="150">
        <f>BK142+BK161+BK166+BK172</f>
        <v>0</v>
      </c>
    </row>
    <row r="142" spans="2:65" s="9" customFormat="1" ht="19.95" customHeight="1">
      <c r="B142" s="141"/>
      <c r="C142" s="142"/>
      <c r="D142" s="151" t="s">
        <v>107</v>
      </c>
      <c r="E142" s="151"/>
      <c r="F142" s="151"/>
      <c r="G142" s="151"/>
      <c r="H142" s="151"/>
      <c r="I142" s="151"/>
      <c r="J142" s="151"/>
      <c r="K142" s="151"/>
      <c r="L142" s="151"/>
      <c r="M142" s="151"/>
      <c r="N142" s="216">
        <f>BK142</f>
        <v>0</v>
      </c>
      <c r="O142" s="217"/>
      <c r="P142" s="217"/>
      <c r="Q142" s="217"/>
      <c r="R142" s="144"/>
      <c r="T142" s="145"/>
      <c r="U142" s="142"/>
      <c r="V142" s="142"/>
      <c r="W142" s="146">
        <f>SUM(W143:W160)</f>
        <v>0</v>
      </c>
      <c r="X142" s="142"/>
      <c r="Y142" s="146">
        <f>SUM(Y143:Y160)</f>
        <v>1.2150705499999999</v>
      </c>
      <c r="Z142" s="142"/>
      <c r="AA142" s="147">
        <f>SUM(AA143:AA160)</f>
        <v>0.81034800000000007</v>
      </c>
      <c r="AR142" s="148" t="s">
        <v>117</v>
      </c>
      <c r="AT142" s="149" t="s">
        <v>71</v>
      </c>
      <c r="AU142" s="149" t="s">
        <v>78</v>
      </c>
      <c r="AY142" s="148" t="s">
        <v>137</v>
      </c>
      <c r="BK142" s="150">
        <f>SUM(BK143:BK160)</f>
        <v>0</v>
      </c>
    </row>
    <row r="143" spans="2:65" s="1" customFormat="1" ht="31.5" customHeight="1">
      <c r="B143" s="123"/>
      <c r="C143" s="152" t="s">
        <v>168</v>
      </c>
      <c r="D143" s="152" t="s">
        <v>138</v>
      </c>
      <c r="E143" s="153" t="s">
        <v>169</v>
      </c>
      <c r="F143" s="223" t="s">
        <v>170</v>
      </c>
      <c r="G143" s="223"/>
      <c r="H143" s="223"/>
      <c r="I143" s="223"/>
      <c r="J143" s="154" t="s">
        <v>146</v>
      </c>
      <c r="K143" s="155">
        <v>29.646999999999998</v>
      </c>
      <c r="L143" s="224">
        <v>0</v>
      </c>
      <c r="M143" s="224"/>
      <c r="N143" s="222">
        <f t="shared" ref="N143:N160" si="5">ROUND(L143*K143,2)</f>
        <v>0</v>
      </c>
      <c r="O143" s="222"/>
      <c r="P143" s="222"/>
      <c r="Q143" s="222"/>
      <c r="R143" s="126"/>
      <c r="T143" s="157" t="s">
        <v>5</v>
      </c>
      <c r="U143" s="43" t="s">
        <v>40</v>
      </c>
      <c r="V143" s="35"/>
      <c r="W143" s="158">
        <f t="shared" ref="W143:W160" si="6">V143*K143</f>
        <v>0</v>
      </c>
      <c r="X143" s="158">
        <v>0</v>
      </c>
      <c r="Y143" s="158">
        <f t="shared" ref="Y143:Y160" si="7">X143*K143</f>
        <v>0</v>
      </c>
      <c r="Z143" s="158">
        <v>1.4E-2</v>
      </c>
      <c r="AA143" s="159">
        <f t="shared" ref="AA143:AA160" si="8">Z143*K143</f>
        <v>0.41505799999999998</v>
      </c>
      <c r="AR143" s="17" t="s">
        <v>171</v>
      </c>
      <c r="AT143" s="17" t="s">
        <v>138</v>
      </c>
      <c r="AU143" s="17" t="s">
        <v>117</v>
      </c>
      <c r="AY143" s="17" t="s">
        <v>137</v>
      </c>
      <c r="BE143" s="100">
        <f t="shared" ref="BE143:BE160" si="9">IF(U143="základná",N143,0)</f>
        <v>0</v>
      </c>
      <c r="BF143" s="100">
        <f t="shared" ref="BF143:BF160" si="10">IF(U143="znížená",N143,0)</f>
        <v>0</v>
      </c>
      <c r="BG143" s="100">
        <f t="shared" ref="BG143:BG160" si="11">IF(U143="zákl. prenesená",N143,0)</f>
        <v>0</v>
      </c>
      <c r="BH143" s="100">
        <f t="shared" ref="BH143:BH160" si="12">IF(U143="zníž. prenesená",N143,0)</f>
        <v>0</v>
      </c>
      <c r="BI143" s="100">
        <f t="shared" ref="BI143:BI160" si="13">IF(U143="nulová",N143,0)</f>
        <v>0</v>
      </c>
      <c r="BJ143" s="17" t="s">
        <v>117</v>
      </c>
      <c r="BK143" s="100">
        <f t="shared" ref="BK143:BK160" si="14">ROUND(L143*K143,2)</f>
        <v>0</v>
      </c>
      <c r="BL143" s="17" t="s">
        <v>171</v>
      </c>
      <c r="BM143" s="17" t="s">
        <v>172</v>
      </c>
    </row>
    <row r="144" spans="2:65" s="1" customFormat="1" ht="31.5" customHeight="1">
      <c r="B144" s="123"/>
      <c r="C144" s="152" t="s">
        <v>173</v>
      </c>
      <c r="D144" s="152" t="s">
        <v>138</v>
      </c>
      <c r="E144" s="153" t="s">
        <v>174</v>
      </c>
      <c r="F144" s="223" t="s">
        <v>175</v>
      </c>
      <c r="G144" s="223"/>
      <c r="H144" s="223"/>
      <c r="I144" s="223"/>
      <c r="J144" s="154" t="s">
        <v>146</v>
      </c>
      <c r="K144" s="155">
        <v>197.64500000000001</v>
      </c>
      <c r="L144" s="224">
        <v>0</v>
      </c>
      <c r="M144" s="224"/>
      <c r="N144" s="222">
        <f t="shared" si="5"/>
        <v>0</v>
      </c>
      <c r="O144" s="222"/>
      <c r="P144" s="222"/>
      <c r="Q144" s="222"/>
      <c r="R144" s="126"/>
      <c r="T144" s="157" t="s">
        <v>5</v>
      </c>
      <c r="U144" s="43" t="s">
        <v>40</v>
      </c>
      <c r="V144" s="35"/>
      <c r="W144" s="158">
        <f t="shared" si="6"/>
        <v>0</v>
      </c>
      <c r="X144" s="158">
        <v>0</v>
      </c>
      <c r="Y144" s="158">
        <f t="shared" si="7"/>
        <v>0</v>
      </c>
      <c r="Z144" s="158">
        <v>2E-3</v>
      </c>
      <c r="AA144" s="159">
        <f t="shared" si="8"/>
        <v>0.39529000000000003</v>
      </c>
      <c r="AR144" s="17" t="s">
        <v>171</v>
      </c>
      <c r="AT144" s="17" t="s">
        <v>138</v>
      </c>
      <c r="AU144" s="17" t="s">
        <v>117</v>
      </c>
      <c r="AY144" s="17" t="s">
        <v>137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7" t="s">
        <v>117</v>
      </c>
      <c r="BK144" s="100">
        <f t="shared" si="14"/>
        <v>0</v>
      </c>
      <c r="BL144" s="17" t="s">
        <v>171</v>
      </c>
      <c r="BM144" s="17" t="s">
        <v>176</v>
      </c>
    </row>
    <row r="145" spans="2:65" s="1" customFormat="1" ht="44.25" customHeight="1">
      <c r="B145" s="123"/>
      <c r="C145" s="152" t="s">
        <v>177</v>
      </c>
      <c r="D145" s="152" t="s">
        <v>138</v>
      </c>
      <c r="E145" s="153" t="s">
        <v>178</v>
      </c>
      <c r="F145" s="223" t="s">
        <v>179</v>
      </c>
      <c r="G145" s="223"/>
      <c r="H145" s="223"/>
      <c r="I145" s="223"/>
      <c r="J145" s="154" t="s">
        <v>180</v>
      </c>
      <c r="K145" s="155">
        <v>15</v>
      </c>
      <c r="L145" s="224">
        <v>0</v>
      </c>
      <c r="M145" s="224"/>
      <c r="N145" s="222">
        <f t="shared" si="5"/>
        <v>0</v>
      </c>
      <c r="O145" s="222"/>
      <c r="P145" s="222"/>
      <c r="Q145" s="222"/>
      <c r="R145" s="126"/>
      <c r="T145" s="157" t="s">
        <v>5</v>
      </c>
      <c r="U145" s="43" t="s">
        <v>40</v>
      </c>
      <c r="V145" s="35"/>
      <c r="W145" s="158">
        <f t="shared" si="6"/>
        <v>0</v>
      </c>
      <c r="X145" s="158">
        <v>6.4000000000000005E-4</v>
      </c>
      <c r="Y145" s="158">
        <f t="shared" si="7"/>
        <v>9.6000000000000009E-3</v>
      </c>
      <c r="Z145" s="158">
        <v>0</v>
      </c>
      <c r="AA145" s="159">
        <f t="shared" si="8"/>
        <v>0</v>
      </c>
      <c r="AR145" s="17" t="s">
        <v>171</v>
      </c>
      <c r="AT145" s="17" t="s">
        <v>138</v>
      </c>
      <c r="AU145" s="17" t="s">
        <v>117</v>
      </c>
      <c r="AY145" s="17" t="s">
        <v>137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7" t="s">
        <v>117</v>
      </c>
      <c r="BK145" s="100">
        <f t="shared" si="14"/>
        <v>0</v>
      </c>
      <c r="BL145" s="17" t="s">
        <v>171</v>
      </c>
      <c r="BM145" s="17" t="s">
        <v>181</v>
      </c>
    </row>
    <row r="146" spans="2:65" s="1" customFormat="1" ht="31.5" customHeight="1">
      <c r="B146" s="123"/>
      <c r="C146" s="152" t="s">
        <v>182</v>
      </c>
      <c r="D146" s="152" t="s">
        <v>138</v>
      </c>
      <c r="E146" s="153" t="s">
        <v>183</v>
      </c>
      <c r="F146" s="223" t="s">
        <v>184</v>
      </c>
      <c r="G146" s="223"/>
      <c r="H146" s="223"/>
      <c r="I146" s="223"/>
      <c r="J146" s="154" t="s">
        <v>146</v>
      </c>
      <c r="K146" s="155">
        <v>29.646999999999998</v>
      </c>
      <c r="L146" s="224">
        <v>0</v>
      </c>
      <c r="M146" s="224"/>
      <c r="N146" s="222">
        <f t="shared" si="5"/>
        <v>0</v>
      </c>
      <c r="O146" s="222"/>
      <c r="P146" s="222"/>
      <c r="Q146" s="222"/>
      <c r="R146" s="126"/>
      <c r="T146" s="157" t="s">
        <v>5</v>
      </c>
      <c r="U146" s="43" t="s">
        <v>40</v>
      </c>
      <c r="V146" s="35"/>
      <c r="W146" s="158">
        <f t="shared" si="6"/>
        <v>0</v>
      </c>
      <c r="X146" s="158">
        <v>0</v>
      </c>
      <c r="Y146" s="158">
        <f t="shared" si="7"/>
        <v>0</v>
      </c>
      <c r="Z146" s="158">
        <v>0</v>
      </c>
      <c r="AA146" s="159">
        <f t="shared" si="8"/>
        <v>0</v>
      </c>
      <c r="AR146" s="17" t="s">
        <v>171</v>
      </c>
      <c r="AT146" s="17" t="s">
        <v>138</v>
      </c>
      <c r="AU146" s="17" t="s">
        <v>117</v>
      </c>
      <c r="AY146" s="17" t="s">
        <v>137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7" t="s">
        <v>117</v>
      </c>
      <c r="BK146" s="100">
        <f t="shared" si="14"/>
        <v>0</v>
      </c>
      <c r="BL146" s="17" t="s">
        <v>171</v>
      </c>
      <c r="BM146" s="17" t="s">
        <v>185</v>
      </c>
    </row>
    <row r="147" spans="2:65" s="1" customFormat="1" ht="22.5" customHeight="1">
      <c r="B147" s="123"/>
      <c r="C147" s="160" t="s">
        <v>186</v>
      </c>
      <c r="D147" s="160" t="s">
        <v>187</v>
      </c>
      <c r="E147" s="161" t="s">
        <v>188</v>
      </c>
      <c r="F147" s="228" t="s">
        <v>331</v>
      </c>
      <c r="G147" s="228"/>
      <c r="H147" s="228"/>
      <c r="I147" s="228"/>
      <c r="J147" s="162" t="s">
        <v>166</v>
      </c>
      <c r="K147" s="163">
        <v>8.9999999999999993E-3</v>
      </c>
      <c r="L147" s="242">
        <v>0</v>
      </c>
      <c r="M147" s="242"/>
      <c r="N147" s="243">
        <f t="shared" si="5"/>
        <v>0</v>
      </c>
      <c r="O147" s="222"/>
      <c r="P147" s="222"/>
      <c r="Q147" s="222"/>
      <c r="R147" s="126"/>
      <c r="T147" s="157" t="s">
        <v>5</v>
      </c>
      <c r="U147" s="43" t="s">
        <v>40</v>
      </c>
      <c r="V147" s="35"/>
      <c r="W147" s="158">
        <f t="shared" si="6"/>
        <v>0</v>
      </c>
      <c r="X147" s="158">
        <v>1</v>
      </c>
      <c r="Y147" s="158">
        <f t="shared" si="7"/>
        <v>8.9999999999999993E-3</v>
      </c>
      <c r="Z147" s="158">
        <v>0</v>
      </c>
      <c r="AA147" s="159">
        <f t="shared" si="8"/>
        <v>0</v>
      </c>
      <c r="AR147" s="17" t="s">
        <v>189</v>
      </c>
      <c r="AT147" s="17" t="s">
        <v>187</v>
      </c>
      <c r="AU147" s="17" t="s">
        <v>117</v>
      </c>
      <c r="AY147" s="17" t="s">
        <v>137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7" t="s">
        <v>117</v>
      </c>
      <c r="BK147" s="100">
        <f t="shared" si="14"/>
        <v>0</v>
      </c>
      <c r="BL147" s="17" t="s">
        <v>171</v>
      </c>
      <c r="BM147" s="17" t="s">
        <v>190</v>
      </c>
    </row>
    <row r="148" spans="2:65" s="1" customFormat="1" ht="44.25" customHeight="1">
      <c r="B148" s="123"/>
      <c r="C148" s="152" t="s">
        <v>191</v>
      </c>
      <c r="D148" s="152" t="s">
        <v>138</v>
      </c>
      <c r="E148" s="153" t="s">
        <v>192</v>
      </c>
      <c r="F148" s="245" t="s">
        <v>335</v>
      </c>
      <c r="G148" s="245"/>
      <c r="H148" s="245"/>
      <c r="I148" s="245"/>
      <c r="J148" s="154" t="s">
        <v>146</v>
      </c>
      <c r="K148" s="155">
        <v>29.646999999999998</v>
      </c>
      <c r="L148" s="224">
        <v>0</v>
      </c>
      <c r="M148" s="224"/>
      <c r="N148" s="222">
        <f t="shared" si="5"/>
        <v>0</v>
      </c>
      <c r="O148" s="222"/>
      <c r="P148" s="222"/>
      <c r="Q148" s="222"/>
      <c r="R148" s="126"/>
      <c r="T148" s="157" t="s">
        <v>5</v>
      </c>
      <c r="U148" s="43" t="s">
        <v>40</v>
      </c>
      <c r="V148" s="35"/>
      <c r="W148" s="158">
        <f t="shared" si="6"/>
        <v>0</v>
      </c>
      <c r="X148" s="158">
        <v>8.7000000000000001E-4</v>
      </c>
      <c r="Y148" s="158">
        <f t="shared" si="7"/>
        <v>2.5792889999999999E-2</v>
      </c>
      <c r="Z148" s="158">
        <v>0</v>
      </c>
      <c r="AA148" s="159">
        <f t="shared" si="8"/>
        <v>0</v>
      </c>
      <c r="AR148" s="17" t="s">
        <v>171</v>
      </c>
      <c r="AT148" s="17" t="s">
        <v>138</v>
      </c>
      <c r="AU148" s="17" t="s">
        <v>117</v>
      </c>
      <c r="AY148" s="17" t="s">
        <v>137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7" t="s">
        <v>117</v>
      </c>
      <c r="BK148" s="100">
        <f t="shared" si="14"/>
        <v>0</v>
      </c>
      <c r="BL148" s="17" t="s">
        <v>171</v>
      </c>
      <c r="BM148" s="17" t="s">
        <v>193</v>
      </c>
    </row>
    <row r="149" spans="2:65" s="1" customFormat="1" ht="22.5" customHeight="1">
      <c r="B149" s="123"/>
      <c r="C149" s="160" t="s">
        <v>194</v>
      </c>
      <c r="D149" s="160" t="s">
        <v>187</v>
      </c>
      <c r="E149" s="161" t="s">
        <v>195</v>
      </c>
      <c r="F149" s="244" t="s">
        <v>332</v>
      </c>
      <c r="G149" s="244"/>
      <c r="H149" s="244"/>
      <c r="I149" s="244"/>
      <c r="J149" s="162" t="s">
        <v>146</v>
      </c>
      <c r="K149" s="163">
        <v>34.094000000000001</v>
      </c>
      <c r="L149" s="242">
        <v>0</v>
      </c>
      <c r="M149" s="242"/>
      <c r="N149" s="243">
        <f t="shared" si="5"/>
        <v>0</v>
      </c>
      <c r="O149" s="222"/>
      <c r="P149" s="222"/>
      <c r="Q149" s="222"/>
      <c r="R149" s="126"/>
      <c r="T149" s="157" t="s">
        <v>5</v>
      </c>
      <c r="U149" s="43" t="s">
        <v>40</v>
      </c>
      <c r="V149" s="35"/>
      <c r="W149" s="158">
        <f t="shared" si="6"/>
        <v>0</v>
      </c>
      <c r="X149" s="158">
        <v>4.2500000000000003E-3</v>
      </c>
      <c r="Y149" s="158">
        <f t="shared" si="7"/>
        <v>0.14489950000000001</v>
      </c>
      <c r="Z149" s="158">
        <v>0</v>
      </c>
      <c r="AA149" s="159">
        <f t="shared" si="8"/>
        <v>0</v>
      </c>
      <c r="AR149" s="17" t="s">
        <v>189</v>
      </c>
      <c r="AT149" s="17" t="s">
        <v>187</v>
      </c>
      <c r="AU149" s="17" t="s">
        <v>117</v>
      </c>
      <c r="AY149" s="17" t="s">
        <v>137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7" t="s">
        <v>117</v>
      </c>
      <c r="BK149" s="100">
        <f t="shared" si="14"/>
        <v>0</v>
      </c>
      <c r="BL149" s="17" t="s">
        <v>171</v>
      </c>
      <c r="BM149" s="17" t="s">
        <v>196</v>
      </c>
    </row>
    <row r="150" spans="2:65" s="1" customFormat="1" ht="44.25" customHeight="1">
      <c r="B150" s="123"/>
      <c r="C150" s="152" t="s">
        <v>197</v>
      </c>
      <c r="D150" s="152" t="s">
        <v>138</v>
      </c>
      <c r="E150" s="153" t="s">
        <v>198</v>
      </c>
      <c r="F150" s="223" t="s">
        <v>199</v>
      </c>
      <c r="G150" s="223"/>
      <c r="H150" s="223"/>
      <c r="I150" s="223"/>
      <c r="J150" s="154" t="s">
        <v>146</v>
      </c>
      <c r="K150" s="155">
        <v>197.64500000000001</v>
      </c>
      <c r="L150" s="224">
        <v>0</v>
      </c>
      <c r="M150" s="224"/>
      <c r="N150" s="222">
        <f t="shared" si="5"/>
        <v>0</v>
      </c>
      <c r="O150" s="222"/>
      <c r="P150" s="222"/>
      <c r="Q150" s="222"/>
      <c r="R150" s="126"/>
      <c r="T150" s="157" t="s">
        <v>5</v>
      </c>
      <c r="U150" s="43" t="s">
        <v>40</v>
      </c>
      <c r="V150" s="35"/>
      <c r="W150" s="158">
        <f t="shared" si="6"/>
        <v>0</v>
      </c>
      <c r="X150" s="158">
        <v>0</v>
      </c>
      <c r="Y150" s="158">
        <f t="shared" si="7"/>
        <v>0</v>
      </c>
      <c r="Z150" s="158">
        <v>0</v>
      </c>
      <c r="AA150" s="159">
        <f t="shared" si="8"/>
        <v>0</v>
      </c>
      <c r="AR150" s="17" t="s">
        <v>171</v>
      </c>
      <c r="AT150" s="17" t="s">
        <v>138</v>
      </c>
      <c r="AU150" s="17" t="s">
        <v>117</v>
      </c>
      <c r="AY150" s="17" t="s">
        <v>137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7" t="s">
        <v>117</v>
      </c>
      <c r="BK150" s="100">
        <f t="shared" si="14"/>
        <v>0</v>
      </c>
      <c r="BL150" s="17" t="s">
        <v>171</v>
      </c>
      <c r="BM150" s="17" t="s">
        <v>200</v>
      </c>
    </row>
    <row r="151" spans="2:65" s="1" customFormat="1" ht="22.5" customHeight="1">
      <c r="B151" s="123"/>
      <c r="C151" s="160" t="s">
        <v>171</v>
      </c>
      <c r="D151" s="160" t="s">
        <v>187</v>
      </c>
      <c r="E151" s="161" t="s">
        <v>201</v>
      </c>
      <c r="F151" s="228" t="s">
        <v>202</v>
      </c>
      <c r="G151" s="228"/>
      <c r="H151" s="228"/>
      <c r="I151" s="228"/>
      <c r="J151" s="162" t="s">
        <v>203</v>
      </c>
      <c r="K151" s="163">
        <v>118</v>
      </c>
      <c r="L151" s="242">
        <v>0</v>
      </c>
      <c r="M151" s="242"/>
      <c r="N151" s="243">
        <f t="shared" si="5"/>
        <v>0</v>
      </c>
      <c r="O151" s="222"/>
      <c r="P151" s="222"/>
      <c r="Q151" s="222"/>
      <c r="R151" s="126"/>
      <c r="T151" s="157" t="s">
        <v>5</v>
      </c>
      <c r="U151" s="43" t="s">
        <v>40</v>
      </c>
      <c r="V151" s="35"/>
      <c r="W151" s="158">
        <f t="shared" si="6"/>
        <v>0</v>
      </c>
      <c r="X151" s="158">
        <v>2.2000000000000001E-3</v>
      </c>
      <c r="Y151" s="158">
        <f t="shared" si="7"/>
        <v>0.2596</v>
      </c>
      <c r="Z151" s="158">
        <v>0</v>
      </c>
      <c r="AA151" s="159">
        <f t="shared" si="8"/>
        <v>0</v>
      </c>
      <c r="AR151" s="17" t="s">
        <v>189</v>
      </c>
      <c r="AT151" s="17" t="s">
        <v>187</v>
      </c>
      <c r="AU151" s="17" t="s">
        <v>117</v>
      </c>
      <c r="AY151" s="17" t="s">
        <v>137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7" t="s">
        <v>117</v>
      </c>
      <c r="BK151" s="100">
        <f t="shared" si="14"/>
        <v>0</v>
      </c>
      <c r="BL151" s="17" t="s">
        <v>171</v>
      </c>
      <c r="BM151" s="17" t="s">
        <v>204</v>
      </c>
    </row>
    <row r="152" spans="2:65" s="1" customFormat="1" ht="22.5" customHeight="1">
      <c r="B152" s="123"/>
      <c r="C152" s="160" t="s">
        <v>205</v>
      </c>
      <c r="D152" s="160" t="s">
        <v>187</v>
      </c>
      <c r="E152" s="161" t="s">
        <v>206</v>
      </c>
      <c r="F152" s="244" t="s">
        <v>334</v>
      </c>
      <c r="G152" s="244"/>
      <c r="H152" s="244"/>
      <c r="I152" s="244"/>
      <c r="J152" s="162" t="s">
        <v>180</v>
      </c>
      <c r="K152" s="163">
        <v>1020</v>
      </c>
      <c r="L152" s="242">
        <v>0</v>
      </c>
      <c r="M152" s="242"/>
      <c r="N152" s="243">
        <f t="shared" si="5"/>
        <v>0</v>
      </c>
      <c r="O152" s="222"/>
      <c r="P152" s="222"/>
      <c r="Q152" s="222"/>
      <c r="R152" s="126"/>
      <c r="T152" s="157" t="s">
        <v>5</v>
      </c>
      <c r="U152" s="43" t="s">
        <v>40</v>
      </c>
      <c r="V152" s="35"/>
      <c r="W152" s="158">
        <f t="shared" si="6"/>
        <v>0</v>
      </c>
      <c r="X152" s="158">
        <v>1.4999999999999999E-4</v>
      </c>
      <c r="Y152" s="158">
        <f t="shared" si="7"/>
        <v>0.153</v>
      </c>
      <c r="Z152" s="158">
        <v>0</v>
      </c>
      <c r="AA152" s="159">
        <f t="shared" si="8"/>
        <v>0</v>
      </c>
      <c r="AR152" s="17" t="s">
        <v>189</v>
      </c>
      <c r="AT152" s="17" t="s">
        <v>187</v>
      </c>
      <c r="AU152" s="17" t="s">
        <v>117</v>
      </c>
      <c r="AY152" s="17" t="s">
        <v>137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7" t="s">
        <v>117</v>
      </c>
      <c r="BK152" s="100">
        <f t="shared" si="14"/>
        <v>0</v>
      </c>
      <c r="BL152" s="17" t="s">
        <v>171</v>
      </c>
      <c r="BM152" s="17" t="s">
        <v>207</v>
      </c>
    </row>
    <row r="153" spans="2:65" s="1" customFormat="1" ht="22.5" customHeight="1">
      <c r="B153" s="123"/>
      <c r="C153" s="160" t="s">
        <v>208</v>
      </c>
      <c r="D153" s="160" t="s">
        <v>187</v>
      </c>
      <c r="E153" s="161" t="s">
        <v>209</v>
      </c>
      <c r="F153" s="228" t="s">
        <v>210</v>
      </c>
      <c r="G153" s="228"/>
      <c r="H153" s="228"/>
      <c r="I153" s="228"/>
      <c r="J153" s="162" t="s">
        <v>146</v>
      </c>
      <c r="K153" s="163">
        <v>231.07</v>
      </c>
      <c r="L153" s="242">
        <v>0</v>
      </c>
      <c r="M153" s="242"/>
      <c r="N153" s="243">
        <f t="shared" si="5"/>
        <v>0</v>
      </c>
      <c r="O153" s="222"/>
      <c r="P153" s="222"/>
      <c r="Q153" s="222"/>
      <c r="R153" s="126"/>
      <c r="T153" s="157" t="s">
        <v>5</v>
      </c>
      <c r="U153" s="43" t="s">
        <v>40</v>
      </c>
      <c r="V153" s="35"/>
      <c r="W153" s="158">
        <f t="shared" si="6"/>
        <v>0</v>
      </c>
      <c r="X153" s="158">
        <v>2.2000000000000001E-3</v>
      </c>
      <c r="Y153" s="158">
        <f t="shared" si="7"/>
        <v>0.50835399999999997</v>
      </c>
      <c r="Z153" s="158">
        <v>0</v>
      </c>
      <c r="AA153" s="159">
        <f t="shared" si="8"/>
        <v>0</v>
      </c>
      <c r="AR153" s="17" t="s">
        <v>189</v>
      </c>
      <c r="AT153" s="17" t="s">
        <v>187</v>
      </c>
      <c r="AU153" s="17" t="s">
        <v>117</v>
      </c>
      <c r="AY153" s="17" t="s">
        <v>137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7" t="s">
        <v>117</v>
      </c>
      <c r="BK153" s="100">
        <f t="shared" si="14"/>
        <v>0</v>
      </c>
      <c r="BL153" s="17" t="s">
        <v>171</v>
      </c>
      <c r="BM153" s="17" t="s">
        <v>211</v>
      </c>
    </row>
    <row r="154" spans="2:65" s="1" customFormat="1" ht="22.5" customHeight="1">
      <c r="B154" s="123"/>
      <c r="C154" s="160" t="s">
        <v>212</v>
      </c>
      <c r="D154" s="160" t="s">
        <v>187</v>
      </c>
      <c r="E154" s="161" t="s">
        <v>213</v>
      </c>
      <c r="F154" s="228" t="s">
        <v>214</v>
      </c>
      <c r="G154" s="228"/>
      <c r="H154" s="228"/>
      <c r="I154" s="228"/>
      <c r="J154" s="162" t="s">
        <v>146</v>
      </c>
      <c r="K154" s="163">
        <v>3.6</v>
      </c>
      <c r="L154" s="242">
        <v>0</v>
      </c>
      <c r="M154" s="242"/>
      <c r="N154" s="243">
        <f t="shared" si="5"/>
        <v>0</v>
      </c>
      <c r="O154" s="222"/>
      <c r="P154" s="222"/>
      <c r="Q154" s="222"/>
      <c r="R154" s="126"/>
      <c r="T154" s="157" t="s">
        <v>5</v>
      </c>
      <c r="U154" s="43" t="s">
        <v>40</v>
      </c>
      <c r="V154" s="35"/>
      <c r="W154" s="158">
        <f t="shared" si="6"/>
        <v>0</v>
      </c>
      <c r="X154" s="158">
        <v>1.8699999999999999E-3</v>
      </c>
      <c r="Y154" s="158">
        <f t="shared" si="7"/>
        <v>6.7320000000000001E-3</v>
      </c>
      <c r="Z154" s="158">
        <v>0</v>
      </c>
      <c r="AA154" s="159">
        <f t="shared" si="8"/>
        <v>0</v>
      </c>
      <c r="AR154" s="17" t="s">
        <v>189</v>
      </c>
      <c r="AT154" s="17" t="s">
        <v>187</v>
      </c>
      <c r="AU154" s="17" t="s">
        <v>117</v>
      </c>
      <c r="AY154" s="17" t="s">
        <v>137</v>
      </c>
      <c r="BE154" s="100">
        <f t="shared" si="9"/>
        <v>0</v>
      </c>
      <c r="BF154" s="100">
        <f t="shared" si="10"/>
        <v>0</v>
      </c>
      <c r="BG154" s="100">
        <f t="shared" si="11"/>
        <v>0</v>
      </c>
      <c r="BH154" s="100">
        <f t="shared" si="12"/>
        <v>0</v>
      </c>
      <c r="BI154" s="100">
        <f t="shared" si="13"/>
        <v>0</v>
      </c>
      <c r="BJ154" s="17" t="s">
        <v>117</v>
      </c>
      <c r="BK154" s="100">
        <f t="shared" si="14"/>
        <v>0</v>
      </c>
      <c r="BL154" s="17" t="s">
        <v>171</v>
      </c>
      <c r="BM154" s="17" t="s">
        <v>215</v>
      </c>
    </row>
    <row r="155" spans="2:65" s="1" customFormat="1" ht="22.5" customHeight="1">
      <c r="B155" s="123"/>
      <c r="C155" s="160" t="s">
        <v>10</v>
      </c>
      <c r="D155" s="160" t="s">
        <v>187</v>
      </c>
      <c r="E155" s="161" t="s">
        <v>216</v>
      </c>
      <c r="F155" s="228" t="s">
        <v>217</v>
      </c>
      <c r="G155" s="228"/>
      <c r="H155" s="228"/>
      <c r="I155" s="228"/>
      <c r="J155" s="162" t="s">
        <v>203</v>
      </c>
      <c r="K155" s="163">
        <v>17.5</v>
      </c>
      <c r="L155" s="242">
        <v>0</v>
      </c>
      <c r="M155" s="242"/>
      <c r="N155" s="243">
        <f t="shared" si="5"/>
        <v>0</v>
      </c>
      <c r="O155" s="222"/>
      <c r="P155" s="222"/>
      <c r="Q155" s="222"/>
      <c r="R155" s="126"/>
      <c r="T155" s="157" t="s">
        <v>5</v>
      </c>
      <c r="U155" s="43" t="s">
        <v>40</v>
      </c>
      <c r="V155" s="35"/>
      <c r="W155" s="158">
        <f t="shared" si="6"/>
        <v>0</v>
      </c>
      <c r="X155" s="158">
        <v>1.8699999999999999E-3</v>
      </c>
      <c r="Y155" s="158">
        <f t="shared" si="7"/>
        <v>3.2724999999999997E-2</v>
      </c>
      <c r="Z155" s="158">
        <v>0</v>
      </c>
      <c r="AA155" s="159">
        <f t="shared" si="8"/>
        <v>0</v>
      </c>
      <c r="AR155" s="17" t="s">
        <v>189</v>
      </c>
      <c r="AT155" s="17" t="s">
        <v>187</v>
      </c>
      <c r="AU155" s="17" t="s">
        <v>117</v>
      </c>
      <c r="AY155" s="17" t="s">
        <v>137</v>
      </c>
      <c r="BE155" s="100">
        <f t="shared" si="9"/>
        <v>0</v>
      </c>
      <c r="BF155" s="100">
        <f t="shared" si="10"/>
        <v>0</v>
      </c>
      <c r="BG155" s="100">
        <f t="shared" si="11"/>
        <v>0</v>
      </c>
      <c r="BH155" s="100">
        <f t="shared" si="12"/>
        <v>0</v>
      </c>
      <c r="BI155" s="100">
        <f t="shared" si="13"/>
        <v>0</v>
      </c>
      <c r="BJ155" s="17" t="s">
        <v>117</v>
      </c>
      <c r="BK155" s="100">
        <f t="shared" si="14"/>
        <v>0</v>
      </c>
      <c r="BL155" s="17" t="s">
        <v>171</v>
      </c>
      <c r="BM155" s="17" t="s">
        <v>218</v>
      </c>
    </row>
    <row r="156" spans="2:65" s="1" customFormat="1" ht="22.5" customHeight="1">
      <c r="B156" s="123"/>
      <c r="C156" s="160" t="s">
        <v>219</v>
      </c>
      <c r="D156" s="160" t="s">
        <v>187</v>
      </c>
      <c r="E156" s="161" t="s">
        <v>220</v>
      </c>
      <c r="F156" s="228" t="s">
        <v>221</v>
      </c>
      <c r="G156" s="228"/>
      <c r="H156" s="228"/>
      <c r="I156" s="228"/>
      <c r="J156" s="162" t="s">
        <v>222</v>
      </c>
      <c r="K156" s="163">
        <v>1</v>
      </c>
      <c r="L156" s="242">
        <v>0</v>
      </c>
      <c r="M156" s="242"/>
      <c r="N156" s="243">
        <f t="shared" si="5"/>
        <v>0</v>
      </c>
      <c r="O156" s="222"/>
      <c r="P156" s="222"/>
      <c r="Q156" s="222"/>
      <c r="R156" s="126"/>
      <c r="T156" s="157" t="s">
        <v>5</v>
      </c>
      <c r="U156" s="43" t="s">
        <v>40</v>
      </c>
      <c r="V156" s="35"/>
      <c r="W156" s="158">
        <f t="shared" si="6"/>
        <v>0</v>
      </c>
      <c r="X156" s="158">
        <v>1.8699999999999999E-3</v>
      </c>
      <c r="Y156" s="158">
        <f t="shared" si="7"/>
        <v>1.8699999999999999E-3</v>
      </c>
      <c r="Z156" s="158">
        <v>0</v>
      </c>
      <c r="AA156" s="159">
        <f t="shared" si="8"/>
        <v>0</v>
      </c>
      <c r="AR156" s="17" t="s">
        <v>189</v>
      </c>
      <c r="AT156" s="17" t="s">
        <v>187</v>
      </c>
      <c r="AU156" s="17" t="s">
        <v>117</v>
      </c>
      <c r="AY156" s="17" t="s">
        <v>137</v>
      </c>
      <c r="BE156" s="100">
        <f t="shared" si="9"/>
        <v>0</v>
      </c>
      <c r="BF156" s="100">
        <f t="shared" si="10"/>
        <v>0</v>
      </c>
      <c r="BG156" s="100">
        <f t="shared" si="11"/>
        <v>0</v>
      </c>
      <c r="BH156" s="100">
        <f t="shared" si="12"/>
        <v>0</v>
      </c>
      <c r="BI156" s="100">
        <f t="shared" si="13"/>
        <v>0</v>
      </c>
      <c r="BJ156" s="17" t="s">
        <v>117</v>
      </c>
      <c r="BK156" s="100">
        <f t="shared" si="14"/>
        <v>0</v>
      </c>
      <c r="BL156" s="17" t="s">
        <v>171</v>
      </c>
      <c r="BM156" s="17" t="s">
        <v>223</v>
      </c>
    </row>
    <row r="157" spans="2:65" s="1" customFormat="1" ht="22.5" customHeight="1">
      <c r="B157" s="123"/>
      <c r="C157" s="160" t="s">
        <v>224</v>
      </c>
      <c r="D157" s="160" t="s">
        <v>187</v>
      </c>
      <c r="E157" s="161" t="s">
        <v>225</v>
      </c>
      <c r="F157" s="228" t="s">
        <v>226</v>
      </c>
      <c r="G157" s="228"/>
      <c r="H157" s="228"/>
      <c r="I157" s="228"/>
      <c r="J157" s="162" t="s">
        <v>180</v>
      </c>
      <c r="K157" s="163">
        <v>6</v>
      </c>
      <c r="L157" s="242">
        <v>0</v>
      </c>
      <c r="M157" s="242"/>
      <c r="N157" s="243">
        <f t="shared" si="5"/>
        <v>0</v>
      </c>
      <c r="O157" s="222"/>
      <c r="P157" s="222"/>
      <c r="Q157" s="222"/>
      <c r="R157" s="126"/>
      <c r="T157" s="157" t="s">
        <v>5</v>
      </c>
      <c r="U157" s="43" t="s">
        <v>40</v>
      </c>
      <c r="V157" s="35"/>
      <c r="W157" s="158">
        <f t="shared" si="6"/>
        <v>0</v>
      </c>
      <c r="X157" s="158">
        <v>1.8699999999999999E-3</v>
      </c>
      <c r="Y157" s="158">
        <f t="shared" si="7"/>
        <v>1.1219999999999999E-2</v>
      </c>
      <c r="Z157" s="158">
        <v>0</v>
      </c>
      <c r="AA157" s="159">
        <f t="shared" si="8"/>
        <v>0</v>
      </c>
      <c r="AR157" s="17" t="s">
        <v>189</v>
      </c>
      <c r="AT157" s="17" t="s">
        <v>187</v>
      </c>
      <c r="AU157" s="17" t="s">
        <v>117</v>
      </c>
      <c r="AY157" s="17" t="s">
        <v>137</v>
      </c>
      <c r="BE157" s="100">
        <f t="shared" si="9"/>
        <v>0</v>
      </c>
      <c r="BF157" s="100">
        <f t="shared" si="10"/>
        <v>0</v>
      </c>
      <c r="BG157" s="100">
        <f t="shared" si="11"/>
        <v>0</v>
      </c>
      <c r="BH157" s="100">
        <f t="shared" si="12"/>
        <v>0</v>
      </c>
      <c r="BI157" s="100">
        <f t="shared" si="13"/>
        <v>0</v>
      </c>
      <c r="BJ157" s="17" t="s">
        <v>117</v>
      </c>
      <c r="BK157" s="100">
        <f t="shared" si="14"/>
        <v>0</v>
      </c>
      <c r="BL157" s="17" t="s">
        <v>171</v>
      </c>
      <c r="BM157" s="17" t="s">
        <v>227</v>
      </c>
    </row>
    <row r="158" spans="2:65" s="1" customFormat="1" ht="31.5" customHeight="1">
      <c r="B158" s="123"/>
      <c r="C158" s="152" t="s">
        <v>228</v>
      </c>
      <c r="D158" s="152" t="s">
        <v>138</v>
      </c>
      <c r="E158" s="153" t="s">
        <v>229</v>
      </c>
      <c r="F158" s="223" t="s">
        <v>230</v>
      </c>
      <c r="G158" s="223"/>
      <c r="H158" s="223"/>
      <c r="I158" s="223"/>
      <c r="J158" s="154" t="s">
        <v>146</v>
      </c>
      <c r="K158" s="155">
        <v>197.64500000000001</v>
      </c>
      <c r="L158" s="224">
        <v>0</v>
      </c>
      <c r="M158" s="224"/>
      <c r="N158" s="222">
        <f t="shared" si="5"/>
        <v>0</v>
      </c>
      <c r="O158" s="222"/>
      <c r="P158" s="222"/>
      <c r="Q158" s="222"/>
      <c r="R158" s="126"/>
      <c r="T158" s="157" t="s">
        <v>5</v>
      </c>
      <c r="U158" s="43" t="s">
        <v>40</v>
      </c>
      <c r="V158" s="35"/>
      <c r="W158" s="158">
        <f t="shared" si="6"/>
        <v>0</v>
      </c>
      <c r="X158" s="158">
        <v>0</v>
      </c>
      <c r="Y158" s="158">
        <f t="shared" si="7"/>
        <v>0</v>
      </c>
      <c r="Z158" s="158">
        <v>0</v>
      </c>
      <c r="AA158" s="159">
        <f t="shared" si="8"/>
        <v>0</v>
      </c>
      <c r="AR158" s="17" t="s">
        <v>171</v>
      </c>
      <c r="AT158" s="17" t="s">
        <v>138</v>
      </c>
      <c r="AU158" s="17" t="s">
        <v>117</v>
      </c>
      <c r="AY158" s="17" t="s">
        <v>137</v>
      </c>
      <c r="BE158" s="100">
        <f t="shared" si="9"/>
        <v>0</v>
      </c>
      <c r="BF158" s="100">
        <f t="shared" si="10"/>
        <v>0</v>
      </c>
      <c r="BG158" s="100">
        <f t="shared" si="11"/>
        <v>0</v>
      </c>
      <c r="BH158" s="100">
        <f t="shared" si="12"/>
        <v>0</v>
      </c>
      <c r="BI158" s="100">
        <f t="shared" si="13"/>
        <v>0</v>
      </c>
      <c r="BJ158" s="17" t="s">
        <v>117</v>
      </c>
      <c r="BK158" s="100">
        <f t="shared" si="14"/>
        <v>0</v>
      </c>
      <c r="BL158" s="17" t="s">
        <v>171</v>
      </c>
      <c r="BM158" s="17" t="s">
        <v>231</v>
      </c>
    </row>
    <row r="159" spans="2:65" s="1" customFormat="1" ht="22.5" customHeight="1">
      <c r="B159" s="123"/>
      <c r="C159" s="160" t="s">
        <v>232</v>
      </c>
      <c r="D159" s="160" t="s">
        <v>187</v>
      </c>
      <c r="E159" s="161" t="s">
        <v>233</v>
      </c>
      <c r="F159" s="244" t="s">
        <v>336</v>
      </c>
      <c r="G159" s="244"/>
      <c r="H159" s="244"/>
      <c r="I159" s="244"/>
      <c r="J159" s="162" t="s">
        <v>146</v>
      </c>
      <c r="K159" s="163">
        <v>227.292</v>
      </c>
      <c r="L159" s="242">
        <v>0</v>
      </c>
      <c r="M159" s="242"/>
      <c r="N159" s="243">
        <f t="shared" si="5"/>
        <v>0</v>
      </c>
      <c r="O159" s="222"/>
      <c r="P159" s="222"/>
      <c r="Q159" s="222"/>
      <c r="R159" s="126"/>
      <c r="T159" s="157" t="s">
        <v>5</v>
      </c>
      <c r="U159" s="43" t="s">
        <v>40</v>
      </c>
      <c r="V159" s="35"/>
      <c r="W159" s="158">
        <f t="shared" si="6"/>
        <v>0</v>
      </c>
      <c r="X159" s="158">
        <v>2.3000000000000001E-4</v>
      </c>
      <c r="Y159" s="158">
        <f t="shared" si="7"/>
        <v>5.2277160000000003E-2</v>
      </c>
      <c r="Z159" s="158">
        <v>0</v>
      </c>
      <c r="AA159" s="159">
        <f t="shared" si="8"/>
        <v>0</v>
      </c>
      <c r="AR159" s="17" t="s">
        <v>189</v>
      </c>
      <c r="AT159" s="17" t="s">
        <v>187</v>
      </c>
      <c r="AU159" s="17" t="s">
        <v>117</v>
      </c>
      <c r="AY159" s="17" t="s">
        <v>137</v>
      </c>
      <c r="BE159" s="100">
        <f t="shared" si="9"/>
        <v>0</v>
      </c>
      <c r="BF159" s="100">
        <f t="shared" si="10"/>
        <v>0</v>
      </c>
      <c r="BG159" s="100">
        <f t="shared" si="11"/>
        <v>0</v>
      </c>
      <c r="BH159" s="100">
        <f t="shared" si="12"/>
        <v>0</v>
      </c>
      <c r="BI159" s="100">
        <f t="shared" si="13"/>
        <v>0</v>
      </c>
      <c r="BJ159" s="17" t="s">
        <v>117</v>
      </c>
      <c r="BK159" s="100">
        <f t="shared" si="14"/>
        <v>0</v>
      </c>
      <c r="BL159" s="17" t="s">
        <v>171</v>
      </c>
      <c r="BM159" s="17" t="s">
        <v>234</v>
      </c>
    </row>
    <row r="160" spans="2:65" s="1" customFormat="1" ht="31.5" customHeight="1">
      <c r="B160" s="123"/>
      <c r="C160" s="152" t="s">
        <v>235</v>
      </c>
      <c r="D160" s="152" t="s">
        <v>138</v>
      </c>
      <c r="E160" s="153" t="s">
        <v>236</v>
      </c>
      <c r="F160" s="223" t="s">
        <v>237</v>
      </c>
      <c r="G160" s="223"/>
      <c r="H160" s="223"/>
      <c r="I160" s="223"/>
      <c r="J160" s="154" t="s">
        <v>238</v>
      </c>
      <c r="K160" s="156">
        <v>0</v>
      </c>
      <c r="L160" s="224">
        <v>0</v>
      </c>
      <c r="M160" s="224"/>
      <c r="N160" s="222">
        <f t="shared" si="5"/>
        <v>0</v>
      </c>
      <c r="O160" s="222"/>
      <c r="P160" s="222"/>
      <c r="Q160" s="222"/>
      <c r="R160" s="126"/>
      <c r="T160" s="157" t="s">
        <v>5</v>
      </c>
      <c r="U160" s="43" t="s">
        <v>40</v>
      </c>
      <c r="V160" s="35"/>
      <c r="W160" s="158">
        <f t="shared" si="6"/>
        <v>0</v>
      </c>
      <c r="X160" s="158">
        <v>0</v>
      </c>
      <c r="Y160" s="158">
        <f t="shared" si="7"/>
        <v>0</v>
      </c>
      <c r="Z160" s="158">
        <v>0</v>
      </c>
      <c r="AA160" s="159">
        <f t="shared" si="8"/>
        <v>0</v>
      </c>
      <c r="AR160" s="17" t="s">
        <v>171</v>
      </c>
      <c r="AT160" s="17" t="s">
        <v>138</v>
      </c>
      <c r="AU160" s="17" t="s">
        <v>117</v>
      </c>
      <c r="AY160" s="17" t="s">
        <v>137</v>
      </c>
      <c r="BE160" s="100">
        <f t="shared" si="9"/>
        <v>0</v>
      </c>
      <c r="BF160" s="100">
        <f t="shared" si="10"/>
        <v>0</v>
      </c>
      <c r="BG160" s="100">
        <f t="shared" si="11"/>
        <v>0</v>
      </c>
      <c r="BH160" s="100">
        <f t="shared" si="12"/>
        <v>0</v>
      </c>
      <c r="BI160" s="100">
        <f t="shared" si="13"/>
        <v>0</v>
      </c>
      <c r="BJ160" s="17" t="s">
        <v>117</v>
      </c>
      <c r="BK160" s="100">
        <f t="shared" si="14"/>
        <v>0</v>
      </c>
      <c r="BL160" s="17" t="s">
        <v>171</v>
      </c>
      <c r="BM160" s="17" t="s">
        <v>239</v>
      </c>
    </row>
    <row r="161" spans="2:65" s="9" customFormat="1" ht="29.85" customHeight="1">
      <c r="B161" s="141"/>
      <c r="C161" s="142"/>
      <c r="D161" s="151" t="s">
        <v>108</v>
      </c>
      <c r="E161" s="151"/>
      <c r="F161" s="151"/>
      <c r="G161" s="151"/>
      <c r="H161" s="151"/>
      <c r="I161" s="151"/>
      <c r="J161" s="151"/>
      <c r="K161" s="151"/>
      <c r="L161" s="151"/>
      <c r="M161" s="151"/>
      <c r="N161" s="230">
        <f>BK161</f>
        <v>0</v>
      </c>
      <c r="O161" s="231"/>
      <c r="P161" s="231"/>
      <c r="Q161" s="231"/>
      <c r="R161" s="144"/>
      <c r="T161" s="145"/>
      <c r="U161" s="142"/>
      <c r="V161" s="142"/>
      <c r="W161" s="146">
        <f>SUM(W162:W165)</f>
        <v>0</v>
      </c>
      <c r="X161" s="142"/>
      <c r="Y161" s="146">
        <f>SUM(Y162:Y165)</f>
        <v>1.472796</v>
      </c>
      <c r="Z161" s="142"/>
      <c r="AA161" s="147">
        <f>SUM(AA162:AA165)</f>
        <v>0</v>
      </c>
      <c r="AR161" s="148" t="s">
        <v>117</v>
      </c>
      <c r="AT161" s="149" t="s">
        <v>71</v>
      </c>
      <c r="AU161" s="149" t="s">
        <v>78</v>
      </c>
      <c r="AY161" s="148" t="s">
        <v>137</v>
      </c>
      <c r="BK161" s="150">
        <f>SUM(BK162:BK165)</f>
        <v>0</v>
      </c>
    </row>
    <row r="162" spans="2:65" s="1" customFormat="1" ht="31.5" customHeight="1">
      <c r="B162" s="123"/>
      <c r="C162" s="152" t="s">
        <v>240</v>
      </c>
      <c r="D162" s="152" t="s">
        <v>138</v>
      </c>
      <c r="E162" s="153" t="s">
        <v>241</v>
      </c>
      <c r="F162" s="245" t="s">
        <v>242</v>
      </c>
      <c r="G162" s="245"/>
      <c r="H162" s="245"/>
      <c r="I162" s="245"/>
      <c r="J162" s="154" t="s">
        <v>146</v>
      </c>
      <c r="K162" s="155">
        <v>168.16499999999999</v>
      </c>
      <c r="L162" s="224">
        <v>0</v>
      </c>
      <c r="M162" s="224"/>
      <c r="N162" s="222">
        <f>ROUND(L162*K162,2)</f>
        <v>0</v>
      </c>
      <c r="O162" s="222"/>
      <c r="P162" s="222"/>
      <c r="Q162" s="222"/>
      <c r="R162" s="126"/>
      <c r="T162" s="157" t="s">
        <v>5</v>
      </c>
      <c r="U162" s="43" t="s">
        <v>40</v>
      </c>
      <c r="V162" s="35"/>
      <c r="W162" s="158">
        <f>V162*K162</f>
        <v>0</v>
      </c>
      <c r="X162" s="158">
        <v>0</v>
      </c>
      <c r="Y162" s="158">
        <f>X162*K162</f>
        <v>0</v>
      </c>
      <c r="Z162" s="158">
        <v>0</v>
      </c>
      <c r="AA162" s="159">
        <f>Z162*K162</f>
        <v>0</v>
      </c>
      <c r="AR162" s="17" t="s">
        <v>171</v>
      </c>
      <c r="AT162" s="17" t="s">
        <v>138</v>
      </c>
      <c r="AU162" s="17" t="s">
        <v>117</v>
      </c>
      <c r="AY162" s="17" t="s">
        <v>137</v>
      </c>
      <c r="BE162" s="100">
        <f>IF(U162="základná",N162,0)</f>
        <v>0</v>
      </c>
      <c r="BF162" s="100">
        <f>IF(U162="znížená",N162,0)</f>
        <v>0</v>
      </c>
      <c r="BG162" s="100">
        <f>IF(U162="zákl. prenesená",N162,0)</f>
        <v>0</v>
      </c>
      <c r="BH162" s="100">
        <f>IF(U162="zníž. prenesená",N162,0)</f>
        <v>0</v>
      </c>
      <c r="BI162" s="100">
        <f>IF(U162="nulová",N162,0)</f>
        <v>0</v>
      </c>
      <c r="BJ162" s="17" t="s">
        <v>117</v>
      </c>
      <c r="BK162" s="100">
        <f>ROUND(L162*K162,2)</f>
        <v>0</v>
      </c>
      <c r="BL162" s="17" t="s">
        <v>171</v>
      </c>
      <c r="BM162" s="17" t="s">
        <v>243</v>
      </c>
    </row>
    <row r="163" spans="2:65" s="1" customFormat="1" ht="22.5" customHeight="1">
      <c r="B163" s="123"/>
      <c r="C163" s="160" t="s">
        <v>244</v>
      </c>
      <c r="D163" s="160" t="s">
        <v>187</v>
      </c>
      <c r="E163" s="161" t="s">
        <v>245</v>
      </c>
      <c r="F163" s="228" t="s">
        <v>246</v>
      </c>
      <c r="G163" s="228"/>
      <c r="H163" s="228"/>
      <c r="I163" s="228"/>
      <c r="J163" s="162" t="s">
        <v>203</v>
      </c>
      <c r="K163" s="163">
        <v>36.85</v>
      </c>
      <c r="L163" s="242">
        <v>0</v>
      </c>
      <c r="M163" s="242"/>
      <c r="N163" s="243">
        <f>ROUND(L163*K163,2)</f>
        <v>0</v>
      </c>
      <c r="O163" s="222"/>
      <c r="P163" s="222"/>
      <c r="Q163" s="222"/>
      <c r="R163" s="126"/>
      <c r="T163" s="157" t="s">
        <v>5</v>
      </c>
      <c r="U163" s="43" t="s">
        <v>40</v>
      </c>
      <c r="V163" s="35"/>
      <c r="W163" s="158">
        <f>V163*K163</f>
        <v>0</v>
      </c>
      <c r="X163" s="158">
        <v>1.95E-2</v>
      </c>
      <c r="Y163" s="158">
        <f>X163*K163</f>
        <v>0.71857500000000007</v>
      </c>
      <c r="Z163" s="158">
        <v>0</v>
      </c>
      <c r="AA163" s="159">
        <f>Z163*K163</f>
        <v>0</v>
      </c>
      <c r="AR163" s="17" t="s">
        <v>189</v>
      </c>
      <c r="AT163" s="17" t="s">
        <v>187</v>
      </c>
      <c r="AU163" s="17" t="s">
        <v>117</v>
      </c>
      <c r="AY163" s="17" t="s">
        <v>137</v>
      </c>
      <c r="BE163" s="100">
        <f>IF(U163="základná",N163,0)</f>
        <v>0</v>
      </c>
      <c r="BF163" s="100">
        <f>IF(U163="znížená",N163,0)</f>
        <v>0</v>
      </c>
      <c r="BG163" s="100">
        <f>IF(U163="zákl. prenesená",N163,0)</f>
        <v>0</v>
      </c>
      <c r="BH163" s="100">
        <f>IF(U163="zníž. prenesená",N163,0)</f>
        <v>0</v>
      </c>
      <c r="BI163" s="100">
        <f>IF(U163="nulová",N163,0)</f>
        <v>0</v>
      </c>
      <c r="BJ163" s="17" t="s">
        <v>117</v>
      </c>
      <c r="BK163" s="100">
        <f>ROUND(L163*K163,2)</f>
        <v>0</v>
      </c>
      <c r="BL163" s="17" t="s">
        <v>171</v>
      </c>
      <c r="BM163" s="17" t="s">
        <v>247</v>
      </c>
    </row>
    <row r="164" spans="2:65" s="1" customFormat="1" ht="31.5" customHeight="1">
      <c r="B164" s="123"/>
      <c r="C164" s="160" t="s">
        <v>248</v>
      </c>
      <c r="D164" s="160" t="s">
        <v>187</v>
      </c>
      <c r="E164" s="161" t="s">
        <v>249</v>
      </c>
      <c r="F164" s="244" t="s">
        <v>333</v>
      </c>
      <c r="G164" s="244"/>
      <c r="H164" s="244"/>
      <c r="I164" s="244"/>
      <c r="J164" s="162" t="s">
        <v>146</v>
      </c>
      <c r="K164" s="163">
        <v>193.39</v>
      </c>
      <c r="L164" s="242">
        <v>0</v>
      </c>
      <c r="M164" s="242"/>
      <c r="N164" s="243">
        <f>ROUND(L164*K164,2)</f>
        <v>0</v>
      </c>
      <c r="O164" s="222"/>
      <c r="P164" s="222"/>
      <c r="Q164" s="222"/>
      <c r="R164" s="126"/>
      <c r="T164" s="157" t="s">
        <v>5</v>
      </c>
      <c r="U164" s="43" t="s">
        <v>40</v>
      </c>
      <c r="V164" s="35"/>
      <c r="W164" s="158">
        <f>V164*K164</f>
        <v>0</v>
      </c>
      <c r="X164" s="158">
        <v>3.8999999999999998E-3</v>
      </c>
      <c r="Y164" s="158">
        <f>X164*K164</f>
        <v>0.75422099999999992</v>
      </c>
      <c r="Z164" s="158">
        <v>0</v>
      </c>
      <c r="AA164" s="159">
        <f>Z164*K164</f>
        <v>0</v>
      </c>
      <c r="AR164" s="17" t="s">
        <v>189</v>
      </c>
      <c r="AT164" s="17" t="s">
        <v>187</v>
      </c>
      <c r="AU164" s="17" t="s">
        <v>117</v>
      </c>
      <c r="AY164" s="17" t="s">
        <v>137</v>
      </c>
      <c r="BE164" s="100">
        <f>IF(U164="základná",N164,0)</f>
        <v>0</v>
      </c>
      <c r="BF164" s="100">
        <f>IF(U164="znížená",N164,0)</f>
        <v>0</v>
      </c>
      <c r="BG164" s="100">
        <f>IF(U164="zákl. prenesená",N164,0)</f>
        <v>0</v>
      </c>
      <c r="BH164" s="100">
        <f>IF(U164="zníž. prenesená",N164,0)</f>
        <v>0</v>
      </c>
      <c r="BI164" s="100">
        <f>IF(U164="nulová",N164,0)</f>
        <v>0</v>
      </c>
      <c r="BJ164" s="17" t="s">
        <v>117</v>
      </c>
      <c r="BK164" s="100">
        <f>ROUND(L164*K164,2)</f>
        <v>0</v>
      </c>
      <c r="BL164" s="17" t="s">
        <v>171</v>
      </c>
      <c r="BM164" s="17" t="s">
        <v>250</v>
      </c>
    </row>
    <row r="165" spans="2:65" s="1" customFormat="1" ht="31.5" customHeight="1">
      <c r="B165" s="123"/>
      <c r="C165" s="152" t="s">
        <v>251</v>
      </c>
      <c r="D165" s="152" t="s">
        <v>138</v>
      </c>
      <c r="E165" s="153" t="s">
        <v>252</v>
      </c>
      <c r="F165" s="223" t="s">
        <v>253</v>
      </c>
      <c r="G165" s="223"/>
      <c r="H165" s="223"/>
      <c r="I165" s="223"/>
      <c r="J165" s="154" t="s">
        <v>238</v>
      </c>
      <c r="K165" s="156">
        <v>0</v>
      </c>
      <c r="L165" s="224">
        <v>0</v>
      </c>
      <c r="M165" s="224"/>
      <c r="N165" s="222">
        <f>ROUND(L165*K165,2)</f>
        <v>0</v>
      </c>
      <c r="O165" s="222"/>
      <c r="P165" s="222"/>
      <c r="Q165" s="222"/>
      <c r="R165" s="126"/>
      <c r="T165" s="157" t="s">
        <v>5</v>
      </c>
      <c r="U165" s="43" t="s">
        <v>40</v>
      </c>
      <c r="V165" s="35"/>
      <c r="W165" s="158">
        <f>V165*K165</f>
        <v>0</v>
      </c>
      <c r="X165" s="158">
        <v>0</v>
      </c>
      <c r="Y165" s="158">
        <f>X165*K165</f>
        <v>0</v>
      </c>
      <c r="Z165" s="158">
        <v>0</v>
      </c>
      <c r="AA165" s="159">
        <f>Z165*K165</f>
        <v>0</v>
      </c>
      <c r="AR165" s="17" t="s">
        <v>171</v>
      </c>
      <c r="AT165" s="17" t="s">
        <v>138</v>
      </c>
      <c r="AU165" s="17" t="s">
        <v>117</v>
      </c>
      <c r="AY165" s="17" t="s">
        <v>137</v>
      </c>
      <c r="BE165" s="100">
        <f>IF(U165="základná",N165,0)</f>
        <v>0</v>
      </c>
      <c r="BF165" s="100">
        <f>IF(U165="znížená",N165,0)</f>
        <v>0</v>
      </c>
      <c r="BG165" s="100">
        <f>IF(U165="zákl. prenesená",N165,0)</f>
        <v>0</v>
      </c>
      <c r="BH165" s="100">
        <f>IF(U165="zníž. prenesená",N165,0)</f>
        <v>0</v>
      </c>
      <c r="BI165" s="100">
        <f>IF(U165="nulová",N165,0)</f>
        <v>0</v>
      </c>
      <c r="BJ165" s="17" t="s">
        <v>117</v>
      </c>
      <c r="BK165" s="100">
        <f>ROUND(L165*K165,2)</f>
        <v>0</v>
      </c>
      <c r="BL165" s="17" t="s">
        <v>171</v>
      </c>
      <c r="BM165" s="17" t="s">
        <v>254</v>
      </c>
    </row>
    <row r="166" spans="2:65" s="9" customFormat="1" ht="29.85" customHeight="1">
      <c r="B166" s="141"/>
      <c r="C166" s="142"/>
      <c r="D166" s="151" t="s">
        <v>109</v>
      </c>
      <c r="E166" s="151"/>
      <c r="F166" s="151"/>
      <c r="G166" s="151"/>
      <c r="H166" s="151"/>
      <c r="I166" s="151"/>
      <c r="J166" s="151"/>
      <c r="K166" s="151"/>
      <c r="L166" s="151"/>
      <c r="M166" s="151"/>
      <c r="N166" s="230">
        <f>BK166</f>
        <v>0</v>
      </c>
      <c r="O166" s="231"/>
      <c r="P166" s="231"/>
      <c r="Q166" s="231"/>
      <c r="R166" s="144"/>
      <c r="T166" s="145"/>
      <c r="U166" s="142"/>
      <c r="V166" s="142"/>
      <c r="W166" s="146">
        <f>SUM(W167:W171)</f>
        <v>0</v>
      </c>
      <c r="X166" s="142"/>
      <c r="Y166" s="146">
        <f>SUM(Y167:Y171)</f>
        <v>0.60584633288</v>
      </c>
      <c r="Z166" s="142"/>
      <c r="AA166" s="147">
        <f>SUM(AA167:AA171)</f>
        <v>0</v>
      </c>
      <c r="AR166" s="148" t="s">
        <v>117</v>
      </c>
      <c r="AT166" s="149" t="s">
        <v>71</v>
      </c>
      <c r="AU166" s="149" t="s">
        <v>78</v>
      </c>
      <c r="AY166" s="148" t="s">
        <v>137</v>
      </c>
      <c r="BK166" s="150">
        <f>SUM(BK167:BK171)</f>
        <v>0</v>
      </c>
    </row>
    <row r="167" spans="2:65" s="1" customFormat="1" ht="31.5" customHeight="1">
      <c r="B167" s="123"/>
      <c r="C167" s="152" t="s">
        <v>255</v>
      </c>
      <c r="D167" s="152" t="s">
        <v>138</v>
      </c>
      <c r="E167" s="153" t="s">
        <v>256</v>
      </c>
      <c r="F167" s="223" t="s">
        <v>257</v>
      </c>
      <c r="G167" s="223"/>
      <c r="H167" s="223"/>
      <c r="I167" s="223"/>
      <c r="J167" s="154" t="s">
        <v>258</v>
      </c>
      <c r="K167" s="155">
        <v>0.44</v>
      </c>
      <c r="L167" s="224">
        <v>0</v>
      </c>
      <c r="M167" s="224"/>
      <c r="N167" s="222">
        <f>ROUND(L167*K167,2)</f>
        <v>0</v>
      </c>
      <c r="O167" s="222"/>
      <c r="P167" s="222"/>
      <c r="Q167" s="222"/>
      <c r="R167" s="126"/>
      <c r="T167" s="157" t="s">
        <v>5</v>
      </c>
      <c r="U167" s="43" t="s">
        <v>40</v>
      </c>
      <c r="V167" s="35"/>
      <c r="W167" s="158">
        <f>V167*K167</f>
        <v>0</v>
      </c>
      <c r="X167" s="158">
        <v>2.3565177E-2</v>
      </c>
      <c r="Y167" s="158">
        <f>X167*K167</f>
        <v>1.036867788E-2</v>
      </c>
      <c r="Z167" s="158">
        <v>0</v>
      </c>
      <c r="AA167" s="159">
        <f>Z167*K167</f>
        <v>0</v>
      </c>
      <c r="AR167" s="17" t="s">
        <v>171</v>
      </c>
      <c r="AT167" s="17" t="s">
        <v>138</v>
      </c>
      <c r="AU167" s="17" t="s">
        <v>117</v>
      </c>
      <c r="AY167" s="17" t="s">
        <v>137</v>
      </c>
      <c r="BE167" s="100">
        <f>IF(U167="základná",N167,0)</f>
        <v>0</v>
      </c>
      <c r="BF167" s="100">
        <f>IF(U167="znížená",N167,0)</f>
        <v>0</v>
      </c>
      <c r="BG167" s="100">
        <f>IF(U167="zákl. prenesená",N167,0)</f>
        <v>0</v>
      </c>
      <c r="BH167" s="100">
        <f>IF(U167="zníž. prenesená",N167,0)</f>
        <v>0</v>
      </c>
      <c r="BI167" s="100">
        <f>IF(U167="nulová",N167,0)</f>
        <v>0</v>
      </c>
      <c r="BJ167" s="17" t="s">
        <v>117</v>
      </c>
      <c r="BK167" s="100">
        <f>ROUND(L167*K167,2)</f>
        <v>0</v>
      </c>
      <c r="BL167" s="17" t="s">
        <v>171</v>
      </c>
      <c r="BM167" s="17" t="s">
        <v>259</v>
      </c>
    </row>
    <row r="168" spans="2:65" s="1" customFormat="1" ht="22.5" customHeight="1">
      <c r="B168" s="123"/>
      <c r="C168" s="152" t="s">
        <v>260</v>
      </c>
      <c r="D168" s="152" t="s">
        <v>138</v>
      </c>
      <c r="E168" s="153" t="s">
        <v>261</v>
      </c>
      <c r="F168" s="223" t="s">
        <v>262</v>
      </c>
      <c r="G168" s="223"/>
      <c r="H168" s="223"/>
      <c r="I168" s="223"/>
      <c r="J168" s="154" t="s">
        <v>180</v>
      </c>
      <c r="K168" s="155">
        <v>15</v>
      </c>
      <c r="L168" s="224">
        <v>0</v>
      </c>
      <c r="M168" s="224"/>
      <c r="N168" s="222">
        <f>ROUND(L168*K168,2)</f>
        <v>0</v>
      </c>
      <c r="O168" s="222"/>
      <c r="P168" s="222"/>
      <c r="Q168" s="222"/>
      <c r="R168" s="126"/>
      <c r="T168" s="157" t="s">
        <v>5</v>
      </c>
      <c r="U168" s="43" t="s">
        <v>40</v>
      </c>
      <c r="V168" s="35"/>
      <c r="W168" s="158">
        <f>V168*K168</f>
        <v>0</v>
      </c>
      <c r="X168" s="158">
        <v>2.3565177E-2</v>
      </c>
      <c r="Y168" s="158">
        <f>X168*K168</f>
        <v>0.353477655</v>
      </c>
      <c r="Z168" s="158">
        <v>0</v>
      </c>
      <c r="AA168" s="159">
        <f>Z168*K168</f>
        <v>0</v>
      </c>
      <c r="AR168" s="17" t="s">
        <v>171</v>
      </c>
      <c r="AT168" s="17" t="s">
        <v>138</v>
      </c>
      <c r="AU168" s="17" t="s">
        <v>117</v>
      </c>
      <c r="AY168" s="17" t="s">
        <v>137</v>
      </c>
      <c r="BE168" s="100">
        <f>IF(U168="základná",N168,0)</f>
        <v>0</v>
      </c>
      <c r="BF168" s="100">
        <f>IF(U168="znížená",N168,0)</f>
        <v>0</v>
      </c>
      <c r="BG168" s="100">
        <f>IF(U168="zákl. prenesená",N168,0)</f>
        <v>0</v>
      </c>
      <c r="BH168" s="100">
        <f>IF(U168="zníž. prenesená",N168,0)</f>
        <v>0</v>
      </c>
      <c r="BI168" s="100">
        <f>IF(U168="nulová",N168,0)</f>
        <v>0</v>
      </c>
      <c r="BJ168" s="17" t="s">
        <v>117</v>
      </c>
      <c r="BK168" s="100">
        <f>ROUND(L168*K168,2)</f>
        <v>0</v>
      </c>
      <c r="BL168" s="17" t="s">
        <v>171</v>
      </c>
      <c r="BM168" s="17" t="s">
        <v>263</v>
      </c>
    </row>
    <row r="169" spans="2:65" s="1" customFormat="1" ht="31.5" customHeight="1">
      <c r="B169" s="123"/>
      <c r="C169" s="152" t="s">
        <v>189</v>
      </c>
      <c r="D169" s="152" t="s">
        <v>138</v>
      </c>
      <c r="E169" s="153" t="s">
        <v>264</v>
      </c>
      <c r="F169" s="223" t="s">
        <v>265</v>
      </c>
      <c r="G169" s="223"/>
      <c r="H169" s="223"/>
      <c r="I169" s="223"/>
      <c r="J169" s="154" t="s">
        <v>203</v>
      </c>
      <c r="K169" s="155">
        <v>20</v>
      </c>
      <c r="L169" s="224">
        <v>0</v>
      </c>
      <c r="M169" s="224"/>
      <c r="N169" s="222">
        <f>ROUND(L169*K169,2)</f>
        <v>0</v>
      </c>
      <c r="O169" s="222"/>
      <c r="P169" s="222"/>
      <c r="Q169" s="222"/>
      <c r="R169" s="126"/>
      <c r="T169" s="157" t="s">
        <v>5</v>
      </c>
      <c r="U169" s="43" t="s">
        <v>40</v>
      </c>
      <c r="V169" s="35"/>
      <c r="W169" s="158">
        <f>V169*K169</f>
        <v>0</v>
      </c>
      <c r="X169" s="158">
        <v>0</v>
      </c>
      <c r="Y169" s="158">
        <f>X169*K169</f>
        <v>0</v>
      </c>
      <c r="Z169" s="158">
        <v>0</v>
      </c>
      <c r="AA169" s="159">
        <f>Z169*K169</f>
        <v>0</v>
      </c>
      <c r="AR169" s="17" t="s">
        <v>171</v>
      </c>
      <c r="AT169" s="17" t="s">
        <v>138</v>
      </c>
      <c r="AU169" s="17" t="s">
        <v>117</v>
      </c>
      <c r="AY169" s="17" t="s">
        <v>137</v>
      </c>
      <c r="BE169" s="100">
        <f>IF(U169="základná",N169,0)</f>
        <v>0</v>
      </c>
      <c r="BF169" s="100">
        <f>IF(U169="znížená",N169,0)</f>
        <v>0</v>
      </c>
      <c r="BG169" s="100">
        <f>IF(U169="zákl. prenesená",N169,0)</f>
        <v>0</v>
      </c>
      <c r="BH169" s="100">
        <f>IF(U169="zníž. prenesená",N169,0)</f>
        <v>0</v>
      </c>
      <c r="BI169" s="100">
        <f>IF(U169="nulová",N169,0)</f>
        <v>0</v>
      </c>
      <c r="BJ169" s="17" t="s">
        <v>117</v>
      </c>
      <c r="BK169" s="100">
        <f>ROUND(L169*K169,2)</f>
        <v>0</v>
      </c>
      <c r="BL169" s="17" t="s">
        <v>171</v>
      </c>
      <c r="BM169" s="17" t="s">
        <v>266</v>
      </c>
    </row>
    <row r="170" spans="2:65" s="1" customFormat="1" ht="22.5" customHeight="1">
      <c r="B170" s="123"/>
      <c r="C170" s="160" t="s">
        <v>267</v>
      </c>
      <c r="D170" s="160" t="s">
        <v>187</v>
      </c>
      <c r="E170" s="161" t="s">
        <v>268</v>
      </c>
      <c r="F170" s="228" t="s">
        <v>269</v>
      </c>
      <c r="G170" s="228"/>
      <c r="H170" s="228"/>
      <c r="I170" s="228"/>
      <c r="J170" s="162" t="s">
        <v>258</v>
      </c>
      <c r="K170" s="163">
        <v>0.44</v>
      </c>
      <c r="L170" s="242">
        <v>0</v>
      </c>
      <c r="M170" s="242"/>
      <c r="N170" s="243">
        <f>ROUND(L170*K170,2)</f>
        <v>0</v>
      </c>
      <c r="O170" s="222"/>
      <c r="P170" s="222"/>
      <c r="Q170" s="222"/>
      <c r="R170" s="126"/>
      <c r="T170" s="157" t="s">
        <v>5</v>
      </c>
      <c r="U170" s="43" t="s">
        <v>40</v>
      </c>
      <c r="V170" s="35"/>
      <c r="W170" s="158">
        <f>V170*K170</f>
        <v>0</v>
      </c>
      <c r="X170" s="158">
        <v>0.55000000000000004</v>
      </c>
      <c r="Y170" s="158">
        <f>X170*K170</f>
        <v>0.24200000000000002</v>
      </c>
      <c r="Z170" s="158">
        <v>0</v>
      </c>
      <c r="AA170" s="159">
        <f>Z170*K170</f>
        <v>0</v>
      </c>
      <c r="AR170" s="17" t="s">
        <v>189</v>
      </c>
      <c r="AT170" s="17" t="s">
        <v>187</v>
      </c>
      <c r="AU170" s="17" t="s">
        <v>117</v>
      </c>
      <c r="AY170" s="17" t="s">
        <v>137</v>
      </c>
      <c r="BE170" s="100">
        <f>IF(U170="základná",N170,0)</f>
        <v>0</v>
      </c>
      <c r="BF170" s="100">
        <f>IF(U170="znížená",N170,0)</f>
        <v>0</v>
      </c>
      <c r="BG170" s="100">
        <f>IF(U170="zákl. prenesená",N170,0)</f>
        <v>0</v>
      </c>
      <c r="BH170" s="100">
        <f>IF(U170="zníž. prenesená",N170,0)</f>
        <v>0</v>
      </c>
      <c r="BI170" s="100">
        <f>IF(U170="nulová",N170,0)</f>
        <v>0</v>
      </c>
      <c r="BJ170" s="17" t="s">
        <v>117</v>
      </c>
      <c r="BK170" s="100">
        <f>ROUND(L170*K170,2)</f>
        <v>0</v>
      </c>
      <c r="BL170" s="17" t="s">
        <v>171</v>
      </c>
      <c r="BM170" s="17" t="s">
        <v>270</v>
      </c>
    </row>
    <row r="171" spans="2:65" s="1" customFormat="1" ht="31.5" customHeight="1">
      <c r="B171" s="123"/>
      <c r="C171" s="152" t="s">
        <v>271</v>
      </c>
      <c r="D171" s="152" t="s">
        <v>138</v>
      </c>
      <c r="E171" s="153" t="s">
        <v>272</v>
      </c>
      <c r="F171" s="223" t="s">
        <v>273</v>
      </c>
      <c r="G171" s="223"/>
      <c r="H171" s="223"/>
      <c r="I171" s="223"/>
      <c r="J171" s="154" t="s">
        <v>238</v>
      </c>
      <c r="K171" s="156">
        <v>0</v>
      </c>
      <c r="L171" s="224">
        <v>0</v>
      </c>
      <c r="M171" s="224"/>
      <c r="N171" s="222">
        <f>ROUND(L171*K171,2)</f>
        <v>0</v>
      </c>
      <c r="O171" s="222"/>
      <c r="P171" s="222"/>
      <c r="Q171" s="222"/>
      <c r="R171" s="126"/>
      <c r="T171" s="157" t="s">
        <v>5</v>
      </c>
      <c r="U171" s="43" t="s">
        <v>40</v>
      </c>
      <c r="V171" s="35"/>
      <c r="W171" s="158">
        <f>V171*K171</f>
        <v>0</v>
      </c>
      <c r="X171" s="158">
        <v>0</v>
      </c>
      <c r="Y171" s="158">
        <f>X171*K171</f>
        <v>0</v>
      </c>
      <c r="Z171" s="158">
        <v>0</v>
      </c>
      <c r="AA171" s="159">
        <f>Z171*K171</f>
        <v>0</v>
      </c>
      <c r="AR171" s="17" t="s">
        <v>171</v>
      </c>
      <c r="AT171" s="17" t="s">
        <v>138</v>
      </c>
      <c r="AU171" s="17" t="s">
        <v>117</v>
      </c>
      <c r="AY171" s="17" t="s">
        <v>137</v>
      </c>
      <c r="BE171" s="100">
        <f>IF(U171="základná",N171,0)</f>
        <v>0</v>
      </c>
      <c r="BF171" s="100">
        <f>IF(U171="znížená",N171,0)</f>
        <v>0</v>
      </c>
      <c r="BG171" s="100">
        <f>IF(U171="zákl. prenesená",N171,0)</f>
        <v>0</v>
      </c>
      <c r="BH171" s="100">
        <f>IF(U171="zníž. prenesená",N171,0)</f>
        <v>0</v>
      </c>
      <c r="BI171" s="100">
        <f>IF(U171="nulová",N171,0)</f>
        <v>0</v>
      </c>
      <c r="BJ171" s="17" t="s">
        <v>117</v>
      </c>
      <c r="BK171" s="100">
        <f>ROUND(L171*K171,2)</f>
        <v>0</v>
      </c>
      <c r="BL171" s="17" t="s">
        <v>171</v>
      </c>
      <c r="BM171" s="17" t="s">
        <v>274</v>
      </c>
    </row>
    <row r="172" spans="2:65" s="9" customFormat="1" ht="29.85" customHeight="1">
      <c r="B172" s="141"/>
      <c r="C172" s="142"/>
      <c r="D172" s="151" t="s">
        <v>110</v>
      </c>
      <c r="E172" s="151"/>
      <c r="F172" s="151"/>
      <c r="G172" s="151"/>
      <c r="H172" s="151"/>
      <c r="I172" s="151"/>
      <c r="J172" s="151"/>
      <c r="K172" s="151"/>
      <c r="L172" s="151"/>
      <c r="M172" s="151"/>
      <c r="N172" s="230">
        <f>BK172</f>
        <v>0</v>
      </c>
      <c r="O172" s="231"/>
      <c r="P172" s="231"/>
      <c r="Q172" s="231"/>
      <c r="R172" s="144"/>
      <c r="T172" s="145"/>
      <c r="U172" s="142"/>
      <c r="V172" s="142"/>
      <c r="W172" s="146">
        <f>SUM(W173:W184)</f>
        <v>0</v>
      </c>
      <c r="X172" s="142"/>
      <c r="Y172" s="146">
        <f>SUM(Y173:Y184)</f>
        <v>0.23067249999999997</v>
      </c>
      <c r="Z172" s="142"/>
      <c r="AA172" s="147">
        <f>SUM(AA173:AA184)</f>
        <v>0.26939299999999999</v>
      </c>
      <c r="AR172" s="148" t="s">
        <v>117</v>
      </c>
      <c r="AT172" s="149" t="s">
        <v>71</v>
      </c>
      <c r="AU172" s="149" t="s">
        <v>78</v>
      </c>
      <c r="AY172" s="148" t="s">
        <v>137</v>
      </c>
      <c r="BK172" s="150">
        <f>SUM(BK173:BK184)</f>
        <v>0</v>
      </c>
    </row>
    <row r="173" spans="2:65" s="1" customFormat="1" ht="44.25" customHeight="1">
      <c r="B173" s="123"/>
      <c r="C173" s="152" t="s">
        <v>275</v>
      </c>
      <c r="D173" s="152" t="s">
        <v>138</v>
      </c>
      <c r="E173" s="153" t="s">
        <v>276</v>
      </c>
      <c r="F173" s="223" t="s">
        <v>277</v>
      </c>
      <c r="G173" s="223"/>
      <c r="H173" s="223"/>
      <c r="I173" s="223"/>
      <c r="J173" s="154" t="s">
        <v>203</v>
      </c>
      <c r="K173" s="155">
        <v>17.3</v>
      </c>
      <c r="L173" s="224">
        <v>0</v>
      </c>
      <c r="M173" s="224"/>
      <c r="N173" s="222">
        <f t="shared" ref="N173:N184" si="15">ROUND(L173*K173,2)</f>
        <v>0</v>
      </c>
      <c r="O173" s="222"/>
      <c r="P173" s="222"/>
      <c r="Q173" s="222"/>
      <c r="R173" s="126"/>
      <c r="T173" s="157" t="s">
        <v>5</v>
      </c>
      <c r="U173" s="43" t="s">
        <v>40</v>
      </c>
      <c r="V173" s="35"/>
      <c r="W173" s="158">
        <f t="shared" ref="W173:W184" si="16">V173*K173</f>
        <v>0</v>
      </c>
      <c r="X173" s="158">
        <v>4.0000000000000003E-5</v>
      </c>
      <c r="Y173" s="158">
        <f t="shared" ref="Y173:Y184" si="17">X173*K173</f>
        <v>6.9200000000000012E-4</v>
      </c>
      <c r="Z173" s="158">
        <v>0</v>
      </c>
      <c r="AA173" s="159">
        <f t="shared" ref="AA173:AA184" si="18">Z173*K173</f>
        <v>0</v>
      </c>
      <c r="AR173" s="17" t="s">
        <v>171</v>
      </c>
      <c r="AT173" s="17" t="s">
        <v>138</v>
      </c>
      <c r="AU173" s="17" t="s">
        <v>117</v>
      </c>
      <c r="AY173" s="17" t="s">
        <v>137</v>
      </c>
      <c r="BE173" s="100">
        <f t="shared" ref="BE173:BE184" si="19">IF(U173="základná",N173,0)</f>
        <v>0</v>
      </c>
      <c r="BF173" s="100">
        <f t="shared" ref="BF173:BF184" si="20">IF(U173="znížená",N173,0)</f>
        <v>0</v>
      </c>
      <c r="BG173" s="100">
        <f t="shared" ref="BG173:BG184" si="21">IF(U173="zákl. prenesená",N173,0)</f>
        <v>0</v>
      </c>
      <c r="BH173" s="100">
        <f t="shared" ref="BH173:BH184" si="22">IF(U173="zníž. prenesená",N173,0)</f>
        <v>0</v>
      </c>
      <c r="BI173" s="100">
        <f t="shared" ref="BI173:BI184" si="23">IF(U173="nulová",N173,0)</f>
        <v>0</v>
      </c>
      <c r="BJ173" s="17" t="s">
        <v>117</v>
      </c>
      <c r="BK173" s="100">
        <f t="shared" ref="BK173:BK184" si="24">ROUND(L173*K173,2)</f>
        <v>0</v>
      </c>
      <c r="BL173" s="17" t="s">
        <v>171</v>
      </c>
      <c r="BM173" s="17" t="s">
        <v>278</v>
      </c>
    </row>
    <row r="174" spans="2:65" s="1" customFormat="1" ht="31.5" customHeight="1">
      <c r="B174" s="123"/>
      <c r="C174" s="152" t="s">
        <v>279</v>
      </c>
      <c r="D174" s="152" t="s">
        <v>138</v>
      </c>
      <c r="E174" s="153" t="s">
        <v>280</v>
      </c>
      <c r="F174" s="223" t="s">
        <v>281</v>
      </c>
      <c r="G174" s="223"/>
      <c r="H174" s="223"/>
      <c r="I174" s="223"/>
      <c r="J174" s="154" t="s">
        <v>203</v>
      </c>
      <c r="K174" s="155">
        <v>17.3</v>
      </c>
      <c r="L174" s="224">
        <v>0</v>
      </c>
      <c r="M174" s="224"/>
      <c r="N174" s="222">
        <f t="shared" si="15"/>
        <v>0</v>
      </c>
      <c r="O174" s="222"/>
      <c r="P174" s="222"/>
      <c r="Q174" s="222"/>
      <c r="R174" s="126"/>
      <c r="T174" s="157" t="s">
        <v>5</v>
      </c>
      <c r="U174" s="43" t="s">
        <v>40</v>
      </c>
      <c r="V174" s="35"/>
      <c r="W174" s="158">
        <f t="shared" si="16"/>
        <v>0</v>
      </c>
      <c r="X174" s="158">
        <v>0</v>
      </c>
      <c r="Y174" s="158">
        <f t="shared" si="17"/>
        <v>0</v>
      </c>
      <c r="Z174" s="158">
        <v>2.5999999999999999E-3</v>
      </c>
      <c r="AA174" s="159">
        <f t="shared" si="18"/>
        <v>4.4979999999999999E-2</v>
      </c>
      <c r="AR174" s="17" t="s">
        <v>171</v>
      </c>
      <c r="AT174" s="17" t="s">
        <v>138</v>
      </c>
      <c r="AU174" s="17" t="s">
        <v>117</v>
      </c>
      <c r="AY174" s="17" t="s">
        <v>137</v>
      </c>
      <c r="BE174" s="100">
        <f t="shared" si="19"/>
        <v>0</v>
      </c>
      <c r="BF174" s="100">
        <f t="shared" si="20"/>
        <v>0</v>
      </c>
      <c r="BG174" s="100">
        <f t="shared" si="21"/>
        <v>0</v>
      </c>
      <c r="BH174" s="100">
        <f t="shared" si="22"/>
        <v>0</v>
      </c>
      <c r="BI174" s="100">
        <f t="shared" si="23"/>
        <v>0</v>
      </c>
      <c r="BJ174" s="17" t="s">
        <v>117</v>
      </c>
      <c r="BK174" s="100">
        <f t="shared" si="24"/>
        <v>0</v>
      </c>
      <c r="BL174" s="17" t="s">
        <v>171</v>
      </c>
      <c r="BM174" s="17" t="s">
        <v>282</v>
      </c>
    </row>
    <row r="175" spans="2:65" s="1" customFormat="1" ht="31.5" customHeight="1">
      <c r="B175" s="123"/>
      <c r="C175" s="152" t="s">
        <v>283</v>
      </c>
      <c r="D175" s="152" t="s">
        <v>138</v>
      </c>
      <c r="E175" s="153" t="s">
        <v>284</v>
      </c>
      <c r="F175" s="223" t="s">
        <v>285</v>
      </c>
      <c r="G175" s="223"/>
      <c r="H175" s="223"/>
      <c r="I175" s="223"/>
      <c r="J175" s="154" t="s">
        <v>203</v>
      </c>
      <c r="K175" s="155">
        <v>38.049999999999997</v>
      </c>
      <c r="L175" s="224">
        <v>0</v>
      </c>
      <c r="M175" s="224"/>
      <c r="N175" s="222">
        <f t="shared" si="15"/>
        <v>0</v>
      </c>
      <c r="O175" s="222"/>
      <c r="P175" s="222"/>
      <c r="Q175" s="222"/>
      <c r="R175" s="126"/>
      <c r="T175" s="157" t="s">
        <v>5</v>
      </c>
      <c r="U175" s="43" t="s">
        <v>40</v>
      </c>
      <c r="V175" s="35"/>
      <c r="W175" s="158">
        <f t="shared" si="16"/>
        <v>0</v>
      </c>
      <c r="X175" s="158">
        <v>3.4299999999999999E-3</v>
      </c>
      <c r="Y175" s="158">
        <f t="shared" si="17"/>
        <v>0.13051149999999997</v>
      </c>
      <c r="Z175" s="158">
        <v>0</v>
      </c>
      <c r="AA175" s="159">
        <f t="shared" si="18"/>
        <v>0</v>
      </c>
      <c r="AR175" s="17" t="s">
        <v>171</v>
      </c>
      <c r="AT175" s="17" t="s">
        <v>138</v>
      </c>
      <c r="AU175" s="17" t="s">
        <v>117</v>
      </c>
      <c r="AY175" s="17" t="s">
        <v>137</v>
      </c>
      <c r="BE175" s="100">
        <f t="shared" si="19"/>
        <v>0</v>
      </c>
      <c r="BF175" s="100">
        <f t="shared" si="20"/>
        <v>0</v>
      </c>
      <c r="BG175" s="100">
        <f t="shared" si="21"/>
        <v>0</v>
      </c>
      <c r="BH175" s="100">
        <f t="shared" si="22"/>
        <v>0</v>
      </c>
      <c r="BI175" s="100">
        <f t="shared" si="23"/>
        <v>0</v>
      </c>
      <c r="BJ175" s="17" t="s">
        <v>117</v>
      </c>
      <c r="BK175" s="100">
        <f t="shared" si="24"/>
        <v>0</v>
      </c>
      <c r="BL175" s="17" t="s">
        <v>171</v>
      </c>
      <c r="BM175" s="17" t="s">
        <v>286</v>
      </c>
    </row>
    <row r="176" spans="2:65" s="1" customFormat="1" ht="31.5" customHeight="1">
      <c r="B176" s="123"/>
      <c r="C176" s="152" t="s">
        <v>287</v>
      </c>
      <c r="D176" s="152" t="s">
        <v>138</v>
      </c>
      <c r="E176" s="153" t="s">
        <v>288</v>
      </c>
      <c r="F176" s="223" t="s">
        <v>289</v>
      </c>
      <c r="G176" s="223"/>
      <c r="H176" s="223"/>
      <c r="I176" s="223"/>
      <c r="J176" s="154" t="s">
        <v>203</v>
      </c>
      <c r="K176" s="155">
        <v>17.3</v>
      </c>
      <c r="L176" s="224">
        <v>0</v>
      </c>
      <c r="M176" s="224"/>
      <c r="N176" s="222">
        <f t="shared" si="15"/>
        <v>0</v>
      </c>
      <c r="O176" s="222"/>
      <c r="P176" s="222"/>
      <c r="Q176" s="222"/>
      <c r="R176" s="126"/>
      <c r="T176" s="157" t="s">
        <v>5</v>
      </c>
      <c r="U176" s="43" t="s">
        <v>40</v>
      </c>
      <c r="V176" s="35"/>
      <c r="W176" s="158">
        <f t="shared" si="16"/>
        <v>0</v>
      </c>
      <c r="X176" s="158">
        <v>2.4499999999999999E-3</v>
      </c>
      <c r="Y176" s="158">
        <f t="shared" si="17"/>
        <v>4.2384999999999999E-2</v>
      </c>
      <c r="Z176" s="158">
        <v>0</v>
      </c>
      <c r="AA176" s="159">
        <f t="shared" si="18"/>
        <v>0</v>
      </c>
      <c r="AR176" s="17" t="s">
        <v>171</v>
      </c>
      <c r="AT176" s="17" t="s">
        <v>138</v>
      </c>
      <c r="AU176" s="17" t="s">
        <v>117</v>
      </c>
      <c r="AY176" s="17" t="s">
        <v>137</v>
      </c>
      <c r="BE176" s="100">
        <f t="shared" si="19"/>
        <v>0</v>
      </c>
      <c r="BF176" s="100">
        <f t="shared" si="20"/>
        <v>0</v>
      </c>
      <c r="BG176" s="100">
        <f t="shared" si="21"/>
        <v>0</v>
      </c>
      <c r="BH176" s="100">
        <f t="shared" si="22"/>
        <v>0</v>
      </c>
      <c r="BI176" s="100">
        <f t="shared" si="23"/>
        <v>0</v>
      </c>
      <c r="BJ176" s="17" t="s">
        <v>117</v>
      </c>
      <c r="BK176" s="100">
        <f t="shared" si="24"/>
        <v>0</v>
      </c>
      <c r="BL176" s="17" t="s">
        <v>171</v>
      </c>
      <c r="BM176" s="17" t="s">
        <v>290</v>
      </c>
    </row>
    <row r="177" spans="2:65" s="1" customFormat="1" ht="31.5" customHeight="1">
      <c r="B177" s="123"/>
      <c r="C177" s="152" t="s">
        <v>291</v>
      </c>
      <c r="D177" s="152" t="s">
        <v>138</v>
      </c>
      <c r="E177" s="153" t="s">
        <v>292</v>
      </c>
      <c r="F177" s="223" t="s">
        <v>293</v>
      </c>
      <c r="G177" s="223"/>
      <c r="H177" s="223"/>
      <c r="I177" s="223"/>
      <c r="J177" s="154" t="s">
        <v>203</v>
      </c>
      <c r="K177" s="155">
        <v>17.3</v>
      </c>
      <c r="L177" s="224">
        <v>0</v>
      </c>
      <c r="M177" s="224"/>
      <c r="N177" s="222">
        <f t="shared" si="15"/>
        <v>0</v>
      </c>
      <c r="O177" s="222"/>
      <c r="P177" s="222"/>
      <c r="Q177" s="222"/>
      <c r="R177" s="126"/>
      <c r="T177" s="157" t="s">
        <v>5</v>
      </c>
      <c r="U177" s="43" t="s">
        <v>40</v>
      </c>
      <c r="V177" s="35"/>
      <c r="W177" s="158">
        <f t="shared" si="16"/>
        <v>0</v>
      </c>
      <c r="X177" s="158">
        <v>0</v>
      </c>
      <c r="Y177" s="158">
        <f t="shared" si="17"/>
        <v>0</v>
      </c>
      <c r="Z177" s="158">
        <v>3.3E-3</v>
      </c>
      <c r="AA177" s="159">
        <f t="shared" si="18"/>
        <v>5.7090000000000002E-2</v>
      </c>
      <c r="AR177" s="17" t="s">
        <v>171</v>
      </c>
      <c r="AT177" s="17" t="s">
        <v>138</v>
      </c>
      <c r="AU177" s="17" t="s">
        <v>117</v>
      </c>
      <c r="AY177" s="17" t="s">
        <v>137</v>
      </c>
      <c r="BE177" s="100">
        <f t="shared" si="19"/>
        <v>0</v>
      </c>
      <c r="BF177" s="100">
        <f t="shared" si="20"/>
        <v>0</v>
      </c>
      <c r="BG177" s="100">
        <f t="shared" si="21"/>
        <v>0</v>
      </c>
      <c r="BH177" s="100">
        <f t="shared" si="22"/>
        <v>0</v>
      </c>
      <c r="BI177" s="100">
        <f t="shared" si="23"/>
        <v>0</v>
      </c>
      <c r="BJ177" s="17" t="s">
        <v>117</v>
      </c>
      <c r="BK177" s="100">
        <f t="shared" si="24"/>
        <v>0</v>
      </c>
      <c r="BL177" s="17" t="s">
        <v>171</v>
      </c>
      <c r="BM177" s="17" t="s">
        <v>294</v>
      </c>
    </row>
    <row r="178" spans="2:65" s="1" customFormat="1" ht="31.5" customHeight="1">
      <c r="B178" s="123"/>
      <c r="C178" s="152" t="s">
        <v>295</v>
      </c>
      <c r="D178" s="152" t="s">
        <v>138</v>
      </c>
      <c r="E178" s="153" t="s">
        <v>296</v>
      </c>
      <c r="F178" s="223" t="s">
        <v>297</v>
      </c>
      <c r="G178" s="223"/>
      <c r="H178" s="223"/>
      <c r="I178" s="223"/>
      <c r="J178" s="154" t="s">
        <v>180</v>
      </c>
      <c r="K178" s="155">
        <v>2</v>
      </c>
      <c r="L178" s="224">
        <v>0</v>
      </c>
      <c r="M178" s="224"/>
      <c r="N178" s="222">
        <f t="shared" si="15"/>
        <v>0</v>
      </c>
      <c r="O178" s="222"/>
      <c r="P178" s="222"/>
      <c r="Q178" s="222"/>
      <c r="R178" s="126"/>
      <c r="T178" s="157" t="s">
        <v>5</v>
      </c>
      <c r="U178" s="43" t="s">
        <v>40</v>
      </c>
      <c r="V178" s="35"/>
      <c r="W178" s="158">
        <f t="shared" si="16"/>
        <v>0</v>
      </c>
      <c r="X178" s="158">
        <v>1.1E-4</v>
      </c>
      <c r="Y178" s="158">
        <f t="shared" si="17"/>
        <v>2.2000000000000001E-4</v>
      </c>
      <c r="Z178" s="158">
        <v>0</v>
      </c>
      <c r="AA178" s="159">
        <f t="shared" si="18"/>
        <v>0</v>
      </c>
      <c r="AR178" s="17" t="s">
        <v>171</v>
      </c>
      <c r="AT178" s="17" t="s">
        <v>138</v>
      </c>
      <c r="AU178" s="17" t="s">
        <v>117</v>
      </c>
      <c r="AY178" s="17" t="s">
        <v>137</v>
      </c>
      <c r="BE178" s="100">
        <f t="shared" si="19"/>
        <v>0</v>
      </c>
      <c r="BF178" s="100">
        <f t="shared" si="20"/>
        <v>0</v>
      </c>
      <c r="BG178" s="100">
        <f t="shared" si="21"/>
        <v>0</v>
      </c>
      <c r="BH178" s="100">
        <f t="shared" si="22"/>
        <v>0</v>
      </c>
      <c r="BI178" s="100">
        <f t="shared" si="23"/>
        <v>0</v>
      </c>
      <c r="BJ178" s="17" t="s">
        <v>117</v>
      </c>
      <c r="BK178" s="100">
        <f t="shared" si="24"/>
        <v>0</v>
      </c>
      <c r="BL178" s="17" t="s">
        <v>171</v>
      </c>
      <c r="BM178" s="17" t="s">
        <v>298</v>
      </c>
    </row>
    <row r="179" spans="2:65" s="1" customFormat="1" ht="31.5" customHeight="1">
      <c r="B179" s="123"/>
      <c r="C179" s="152" t="s">
        <v>299</v>
      </c>
      <c r="D179" s="152" t="s">
        <v>138</v>
      </c>
      <c r="E179" s="153" t="s">
        <v>300</v>
      </c>
      <c r="F179" s="223" t="s">
        <v>301</v>
      </c>
      <c r="G179" s="223"/>
      <c r="H179" s="223"/>
      <c r="I179" s="223"/>
      <c r="J179" s="154" t="s">
        <v>180</v>
      </c>
      <c r="K179" s="155">
        <v>2</v>
      </c>
      <c r="L179" s="224">
        <v>0</v>
      </c>
      <c r="M179" s="224"/>
      <c r="N179" s="222">
        <f t="shared" si="15"/>
        <v>0</v>
      </c>
      <c r="O179" s="222"/>
      <c r="P179" s="222"/>
      <c r="Q179" s="222"/>
      <c r="R179" s="126"/>
      <c r="T179" s="157" t="s">
        <v>5</v>
      </c>
      <c r="U179" s="43" t="s">
        <v>40</v>
      </c>
      <c r="V179" s="35"/>
      <c r="W179" s="158">
        <f t="shared" si="16"/>
        <v>0</v>
      </c>
      <c r="X179" s="158">
        <v>0</v>
      </c>
      <c r="Y179" s="158">
        <f t="shared" si="17"/>
        <v>0</v>
      </c>
      <c r="Z179" s="158">
        <v>1.1000000000000001E-3</v>
      </c>
      <c r="AA179" s="159">
        <f t="shared" si="18"/>
        <v>2.2000000000000001E-3</v>
      </c>
      <c r="AR179" s="17" t="s">
        <v>171</v>
      </c>
      <c r="AT179" s="17" t="s">
        <v>138</v>
      </c>
      <c r="AU179" s="17" t="s">
        <v>117</v>
      </c>
      <c r="AY179" s="17" t="s">
        <v>137</v>
      </c>
      <c r="BE179" s="100">
        <f t="shared" si="19"/>
        <v>0</v>
      </c>
      <c r="BF179" s="100">
        <f t="shared" si="20"/>
        <v>0</v>
      </c>
      <c r="BG179" s="100">
        <f t="shared" si="21"/>
        <v>0</v>
      </c>
      <c r="BH179" s="100">
        <f t="shared" si="22"/>
        <v>0</v>
      </c>
      <c r="BI179" s="100">
        <f t="shared" si="23"/>
        <v>0</v>
      </c>
      <c r="BJ179" s="17" t="s">
        <v>117</v>
      </c>
      <c r="BK179" s="100">
        <f t="shared" si="24"/>
        <v>0</v>
      </c>
      <c r="BL179" s="17" t="s">
        <v>171</v>
      </c>
      <c r="BM179" s="17" t="s">
        <v>302</v>
      </c>
    </row>
    <row r="180" spans="2:65" s="1" customFormat="1" ht="44.25" customHeight="1">
      <c r="B180" s="123"/>
      <c r="C180" s="152" t="s">
        <v>303</v>
      </c>
      <c r="D180" s="152" t="s">
        <v>138</v>
      </c>
      <c r="E180" s="153" t="s">
        <v>304</v>
      </c>
      <c r="F180" s="223" t="s">
        <v>305</v>
      </c>
      <c r="G180" s="223"/>
      <c r="H180" s="223"/>
      <c r="I180" s="223"/>
      <c r="J180" s="154" t="s">
        <v>203</v>
      </c>
      <c r="K180" s="155">
        <v>20</v>
      </c>
      <c r="L180" s="224">
        <v>0</v>
      </c>
      <c r="M180" s="224"/>
      <c r="N180" s="222">
        <f t="shared" si="15"/>
        <v>0</v>
      </c>
      <c r="O180" s="222"/>
      <c r="P180" s="222"/>
      <c r="Q180" s="222"/>
      <c r="R180" s="126"/>
      <c r="T180" s="157" t="s">
        <v>5</v>
      </c>
      <c r="U180" s="43" t="s">
        <v>40</v>
      </c>
      <c r="V180" s="35"/>
      <c r="W180" s="158">
        <f t="shared" si="16"/>
        <v>0</v>
      </c>
      <c r="X180" s="158">
        <v>1.3999999999999999E-4</v>
      </c>
      <c r="Y180" s="158">
        <f t="shared" si="17"/>
        <v>2.7999999999999995E-3</v>
      </c>
      <c r="Z180" s="158">
        <v>0</v>
      </c>
      <c r="AA180" s="159">
        <f t="shared" si="18"/>
        <v>0</v>
      </c>
      <c r="AR180" s="17" t="s">
        <v>171</v>
      </c>
      <c r="AT180" s="17" t="s">
        <v>138</v>
      </c>
      <c r="AU180" s="17" t="s">
        <v>117</v>
      </c>
      <c r="AY180" s="17" t="s">
        <v>137</v>
      </c>
      <c r="BE180" s="100">
        <f t="shared" si="19"/>
        <v>0</v>
      </c>
      <c r="BF180" s="100">
        <f t="shared" si="20"/>
        <v>0</v>
      </c>
      <c r="BG180" s="100">
        <f t="shared" si="21"/>
        <v>0</v>
      </c>
      <c r="BH180" s="100">
        <f t="shared" si="22"/>
        <v>0</v>
      </c>
      <c r="BI180" s="100">
        <f t="shared" si="23"/>
        <v>0</v>
      </c>
      <c r="BJ180" s="17" t="s">
        <v>117</v>
      </c>
      <c r="BK180" s="100">
        <f t="shared" si="24"/>
        <v>0</v>
      </c>
      <c r="BL180" s="17" t="s">
        <v>171</v>
      </c>
      <c r="BM180" s="17" t="s">
        <v>306</v>
      </c>
    </row>
    <row r="181" spans="2:65" s="1" customFormat="1" ht="31.5" customHeight="1">
      <c r="B181" s="123"/>
      <c r="C181" s="152" t="s">
        <v>307</v>
      </c>
      <c r="D181" s="152" t="s">
        <v>138</v>
      </c>
      <c r="E181" s="153" t="s">
        <v>308</v>
      </c>
      <c r="F181" s="223" t="s">
        <v>309</v>
      </c>
      <c r="G181" s="223"/>
      <c r="H181" s="223"/>
      <c r="I181" s="223"/>
      <c r="J181" s="154" t="s">
        <v>203</v>
      </c>
      <c r="K181" s="155">
        <v>38.049999999999997</v>
      </c>
      <c r="L181" s="224">
        <v>0</v>
      </c>
      <c r="M181" s="224"/>
      <c r="N181" s="222">
        <f t="shared" si="15"/>
        <v>0</v>
      </c>
      <c r="O181" s="222"/>
      <c r="P181" s="222"/>
      <c r="Q181" s="222"/>
      <c r="R181" s="126"/>
      <c r="T181" s="157" t="s">
        <v>5</v>
      </c>
      <c r="U181" s="43" t="s">
        <v>40</v>
      </c>
      <c r="V181" s="35"/>
      <c r="W181" s="158">
        <f t="shared" si="16"/>
        <v>0</v>
      </c>
      <c r="X181" s="158">
        <v>0</v>
      </c>
      <c r="Y181" s="158">
        <f t="shared" si="17"/>
        <v>0</v>
      </c>
      <c r="Z181" s="158">
        <v>2.3E-3</v>
      </c>
      <c r="AA181" s="159">
        <f t="shared" si="18"/>
        <v>8.7514999999999996E-2</v>
      </c>
      <c r="AR181" s="17" t="s">
        <v>171</v>
      </c>
      <c r="AT181" s="17" t="s">
        <v>138</v>
      </c>
      <c r="AU181" s="17" t="s">
        <v>117</v>
      </c>
      <c r="AY181" s="17" t="s">
        <v>137</v>
      </c>
      <c r="BE181" s="100">
        <f t="shared" si="19"/>
        <v>0</v>
      </c>
      <c r="BF181" s="100">
        <f t="shared" si="20"/>
        <v>0</v>
      </c>
      <c r="BG181" s="100">
        <f t="shared" si="21"/>
        <v>0</v>
      </c>
      <c r="BH181" s="100">
        <f t="shared" si="22"/>
        <v>0</v>
      </c>
      <c r="BI181" s="100">
        <f t="shared" si="23"/>
        <v>0</v>
      </c>
      <c r="BJ181" s="17" t="s">
        <v>117</v>
      </c>
      <c r="BK181" s="100">
        <f t="shared" si="24"/>
        <v>0</v>
      </c>
      <c r="BL181" s="17" t="s">
        <v>171</v>
      </c>
      <c r="BM181" s="17" t="s">
        <v>310</v>
      </c>
    </row>
    <row r="182" spans="2:65" s="1" customFormat="1" ht="31.5" customHeight="1">
      <c r="B182" s="123"/>
      <c r="C182" s="152" t="s">
        <v>311</v>
      </c>
      <c r="D182" s="152" t="s">
        <v>138</v>
      </c>
      <c r="E182" s="153" t="s">
        <v>312</v>
      </c>
      <c r="F182" s="223" t="s">
        <v>313</v>
      </c>
      <c r="G182" s="223"/>
      <c r="H182" s="223"/>
      <c r="I182" s="223"/>
      <c r="J182" s="154" t="s">
        <v>203</v>
      </c>
      <c r="K182" s="155">
        <v>21.8</v>
      </c>
      <c r="L182" s="224">
        <v>0</v>
      </c>
      <c r="M182" s="224"/>
      <c r="N182" s="222">
        <f t="shared" si="15"/>
        <v>0</v>
      </c>
      <c r="O182" s="222"/>
      <c r="P182" s="222"/>
      <c r="Q182" s="222"/>
      <c r="R182" s="126"/>
      <c r="T182" s="157" t="s">
        <v>5</v>
      </c>
      <c r="U182" s="43" t="s">
        <v>40</v>
      </c>
      <c r="V182" s="35"/>
      <c r="W182" s="158">
        <f t="shared" si="16"/>
        <v>0</v>
      </c>
      <c r="X182" s="158">
        <v>2.48E-3</v>
      </c>
      <c r="Y182" s="158">
        <f t="shared" si="17"/>
        <v>5.4064000000000001E-2</v>
      </c>
      <c r="Z182" s="158">
        <v>0</v>
      </c>
      <c r="AA182" s="159">
        <f t="shared" si="18"/>
        <v>0</v>
      </c>
      <c r="AR182" s="17" t="s">
        <v>171</v>
      </c>
      <c r="AT182" s="17" t="s">
        <v>138</v>
      </c>
      <c r="AU182" s="17" t="s">
        <v>117</v>
      </c>
      <c r="AY182" s="17" t="s">
        <v>137</v>
      </c>
      <c r="BE182" s="100">
        <f t="shared" si="19"/>
        <v>0</v>
      </c>
      <c r="BF182" s="100">
        <f t="shared" si="20"/>
        <v>0</v>
      </c>
      <c r="BG182" s="100">
        <f t="shared" si="21"/>
        <v>0</v>
      </c>
      <c r="BH182" s="100">
        <f t="shared" si="22"/>
        <v>0</v>
      </c>
      <c r="BI182" s="100">
        <f t="shared" si="23"/>
        <v>0</v>
      </c>
      <c r="BJ182" s="17" t="s">
        <v>117</v>
      </c>
      <c r="BK182" s="100">
        <f t="shared" si="24"/>
        <v>0</v>
      </c>
      <c r="BL182" s="17" t="s">
        <v>171</v>
      </c>
      <c r="BM182" s="17" t="s">
        <v>314</v>
      </c>
    </row>
    <row r="183" spans="2:65" s="1" customFormat="1" ht="31.5" customHeight="1">
      <c r="B183" s="123"/>
      <c r="C183" s="152" t="s">
        <v>315</v>
      </c>
      <c r="D183" s="152" t="s">
        <v>138</v>
      </c>
      <c r="E183" s="153" t="s">
        <v>316</v>
      </c>
      <c r="F183" s="223" t="s">
        <v>317</v>
      </c>
      <c r="G183" s="223"/>
      <c r="H183" s="223"/>
      <c r="I183" s="223"/>
      <c r="J183" s="154" t="s">
        <v>203</v>
      </c>
      <c r="K183" s="155">
        <v>21.8</v>
      </c>
      <c r="L183" s="224">
        <v>0</v>
      </c>
      <c r="M183" s="224"/>
      <c r="N183" s="222">
        <f t="shared" si="15"/>
        <v>0</v>
      </c>
      <c r="O183" s="222"/>
      <c r="P183" s="222"/>
      <c r="Q183" s="222"/>
      <c r="R183" s="126"/>
      <c r="T183" s="157" t="s">
        <v>5</v>
      </c>
      <c r="U183" s="43" t="s">
        <v>40</v>
      </c>
      <c r="V183" s="35"/>
      <c r="W183" s="158">
        <f t="shared" si="16"/>
        <v>0</v>
      </c>
      <c r="X183" s="158">
        <v>0</v>
      </c>
      <c r="Y183" s="158">
        <f t="shared" si="17"/>
        <v>0</v>
      </c>
      <c r="Z183" s="158">
        <v>3.5599999999999998E-3</v>
      </c>
      <c r="AA183" s="159">
        <f t="shared" si="18"/>
        <v>7.7607999999999996E-2</v>
      </c>
      <c r="AR183" s="17" t="s">
        <v>171</v>
      </c>
      <c r="AT183" s="17" t="s">
        <v>138</v>
      </c>
      <c r="AU183" s="17" t="s">
        <v>117</v>
      </c>
      <c r="AY183" s="17" t="s">
        <v>137</v>
      </c>
      <c r="BE183" s="100">
        <f t="shared" si="19"/>
        <v>0</v>
      </c>
      <c r="BF183" s="100">
        <f t="shared" si="20"/>
        <v>0</v>
      </c>
      <c r="BG183" s="100">
        <f t="shared" si="21"/>
        <v>0</v>
      </c>
      <c r="BH183" s="100">
        <f t="shared" si="22"/>
        <v>0</v>
      </c>
      <c r="BI183" s="100">
        <f t="shared" si="23"/>
        <v>0</v>
      </c>
      <c r="BJ183" s="17" t="s">
        <v>117</v>
      </c>
      <c r="BK183" s="100">
        <f t="shared" si="24"/>
        <v>0</v>
      </c>
      <c r="BL183" s="17" t="s">
        <v>171</v>
      </c>
      <c r="BM183" s="17" t="s">
        <v>318</v>
      </c>
    </row>
    <row r="184" spans="2:65" s="1" customFormat="1" ht="31.5" customHeight="1">
      <c r="B184" s="123"/>
      <c r="C184" s="152" t="s">
        <v>319</v>
      </c>
      <c r="D184" s="152" t="s">
        <v>138</v>
      </c>
      <c r="E184" s="153" t="s">
        <v>320</v>
      </c>
      <c r="F184" s="223" t="s">
        <v>321</v>
      </c>
      <c r="G184" s="223"/>
      <c r="H184" s="223"/>
      <c r="I184" s="223"/>
      <c r="J184" s="154" t="s">
        <v>238</v>
      </c>
      <c r="K184" s="156">
        <v>0</v>
      </c>
      <c r="L184" s="224">
        <v>0</v>
      </c>
      <c r="M184" s="224"/>
      <c r="N184" s="222">
        <f t="shared" si="15"/>
        <v>0</v>
      </c>
      <c r="O184" s="222"/>
      <c r="P184" s="222"/>
      <c r="Q184" s="222"/>
      <c r="R184" s="126"/>
      <c r="T184" s="157" t="s">
        <v>5</v>
      </c>
      <c r="U184" s="43" t="s">
        <v>40</v>
      </c>
      <c r="V184" s="35"/>
      <c r="W184" s="158">
        <f t="shared" si="16"/>
        <v>0</v>
      </c>
      <c r="X184" s="158">
        <v>0</v>
      </c>
      <c r="Y184" s="158">
        <f t="shared" si="17"/>
        <v>0</v>
      </c>
      <c r="Z184" s="158">
        <v>0</v>
      </c>
      <c r="AA184" s="159">
        <f t="shared" si="18"/>
        <v>0</v>
      </c>
      <c r="AR184" s="17" t="s">
        <v>171</v>
      </c>
      <c r="AT184" s="17" t="s">
        <v>138</v>
      </c>
      <c r="AU184" s="17" t="s">
        <v>117</v>
      </c>
      <c r="AY184" s="17" t="s">
        <v>137</v>
      </c>
      <c r="BE184" s="100">
        <f t="shared" si="19"/>
        <v>0</v>
      </c>
      <c r="BF184" s="100">
        <f t="shared" si="20"/>
        <v>0</v>
      </c>
      <c r="BG184" s="100">
        <f t="shared" si="21"/>
        <v>0</v>
      </c>
      <c r="BH184" s="100">
        <f t="shared" si="22"/>
        <v>0</v>
      </c>
      <c r="BI184" s="100">
        <f t="shared" si="23"/>
        <v>0</v>
      </c>
      <c r="BJ184" s="17" t="s">
        <v>117</v>
      </c>
      <c r="BK184" s="100">
        <f t="shared" si="24"/>
        <v>0</v>
      </c>
      <c r="BL184" s="17" t="s">
        <v>171</v>
      </c>
      <c r="BM184" s="17" t="s">
        <v>322</v>
      </c>
    </row>
    <row r="185" spans="2:65" s="9" customFormat="1" ht="37.35" customHeight="1">
      <c r="B185" s="141"/>
      <c r="C185" s="142"/>
      <c r="D185" s="143" t="s">
        <v>111</v>
      </c>
      <c r="E185" s="143"/>
      <c r="F185" s="143"/>
      <c r="G185" s="143"/>
      <c r="H185" s="143"/>
      <c r="I185" s="143"/>
      <c r="J185" s="143"/>
      <c r="K185" s="143"/>
      <c r="L185" s="143"/>
      <c r="M185" s="143"/>
      <c r="N185" s="214">
        <f>BK185</f>
        <v>0</v>
      </c>
      <c r="O185" s="215"/>
      <c r="P185" s="215"/>
      <c r="Q185" s="215"/>
      <c r="R185" s="144"/>
      <c r="T185" s="145"/>
      <c r="U185" s="142"/>
      <c r="V185" s="142"/>
      <c r="W185" s="146">
        <f>W186</f>
        <v>0</v>
      </c>
      <c r="X185" s="142"/>
      <c r="Y185" s="146">
        <f>Y186</f>
        <v>0</v>
      </c>
      <c r="Z185" s="142"/>
      <c r="AA185" s="147">
        <f>AA186</f>
        <v>0</v>
      </c>
      <c r="AR185" s="148" t="s">
        <v>148</v>
      </c>
      <c r="AT185" s="149" t="s">
        <v>71</v>
      </c>
      <c r="AU185" s="149" t="s">
        <v>72</v>
      </c>
      <c r="AY185" s="148" t="s">
        <v>137</v>
      </c>
      <c r="BK185" s="150">
        <f>BK186</f>
        <v>0</v>
      </c>
    </row>
    <row r="186" spans="2:65" s="9" customFormat="1" ht="19.95" customHeight="1">
      <c r="B186" s="141"/>
      <c r="C186" s="142"/>
      <c r="D186" s="151" t="s">
        <v>112</v>
      </c>
      <c r="E186" s="151"/>
      <c r="F186" s="151"/>
      <c r="G186" s="151"/>
      <c r="H186" s="151"/>
      <c r="I186" s="151"/>
      <c r="J186" s="151"/>
      <c r="K186" s="151"/>
      <c r="L186" s="151"/>
      <c r="M186" s="151"/>
      <c r="N186" s="216">
        <f>BK186</f>
        <v>0</v>
      </c>
      <c r="O186" s="217"/>
      <c r="P186" s="217"/>
      <c r="Q186" s="217"/>
      <c r="R186" s="144"/>
      <c r="T186" s="145"/>
      <c r="U186" s="142"/>
      <c r="V186" s="142"/>
      <c r="W186" s="146">
        <f>W187</f>
        <v>0</v>
      </c>
      <c r="X186" s="142"/>
      <c r="Y186" s="146">
        <f>Y187</f>
        <v>0</v>
      </c>
      <c r="Z186" s="142"/>
      <c r="AA186" s="147">
        <f>AA187</f>
        <v>0</v>
      </c>
      <c r="AR186" s="148" t="s">
        <v>148</v>
      </c>
      <c r="AT186" s="149" t="s">
        <v>71</v>
      </c>
      <c r="AU186" s="149" t="s">
        <v>78</v>
      </c>
      <c r="AY186" s="148" t="s">
        <v>137</v>
      </c>
      <c r="BK186" s="150">
        <f>BK187</f>
        <v>0</v>
      </c>
    </row>
    <row r="187" spans="2:65" s="1" customFormat="1" ht="22.5" customHeight="1">
      <c r="B187" s="123"/>
      <c r="C187" s="152" t="s">
        <v>323</v>
      </c>
      <c r="D187" s="152" t="s">
        <v>138</v>
      </c>
      <c r="E187" s="153" t="s">
        <v>324</v>
      </c>
      <c r="F187" s="223" t="s">
        <v>325</v>
      </c>
      <c r="G187" s="223"/>
      <c r="H187" s="223"/>
      <c r="I187" s="223"/>
      <c r="J187" s="154" t="s">
        <v>141</v>
      </c>
      <c r="K187" s="155">
        <v>1</v>
      </c>
      <c r="L187" s="224">
        <v>0</v>
      </c>
      <c r="M187" s="224"/>
      <c r="N187" s="222">
        <f>ROUND(L187*K187,2)</f>
        <v>0</v>
      </c>
      <c r="O187" s="222"/>
      <c r="P187" s="222"/>
      <c r="Q187" s="222"/>
      <c r="R187" s="126"/>
      <c r="T187" s="157" t="s">
        <v>5</v>
      </c>
      <c r="U187" s="43" t="s">
        <v>40</v>
      </c>
      <c r="V187" s="35"/>
      <c r="W187" s="158">
        <f>V187*K187</f>
        <v>0</v>
      </c>
      <c r="X187" s="158">
        <v>0</v>
      </c>
      <c r="Y187" s="158">
        <f>X187*K187</f>
        <v>0</v>
      </c>
      <c r="Z187" s="158">
        <v>0</v>
      </c>
      <c r="AA187" s="159">
        <f>Z187*K187</f>
        <v>0</v>
      </c>
      <c r="AR187" s="17" t="s">
        <v>326</v>
      </c>
      <c r="AT187" s="17" t="s">
        <v>138</v>
      </c>
      <c r="AU187" s="17" t="s">
        <v>117</v>
      </c>
      <c r="AY187" s="17" t="s">
        <v>137</v>
      </c>
      <c r="BE187" s="100">
        <f>IF(U187="základná",N187,0)</f>
        <v>0</v>
      </c>
      <c r="BF187" s="100">
        <f>IF(U187="znížená",N187,0)</f>
        <v>0</v>
      </c>
      <c r="BG187" s="100">
        <f>IF(U187="zákl. prenesená",N187,0)</f>
        <v>0</v>
      </c>
      <c r="BH187" s="100">
        <f>IF(U187="zníž. prenesená",N187,0)</f>
        <v>0</v>
      </c>
      <c r="BI187" s="100">
        <f>IF(U187="nulová",N187,0)</f>
        <v>0</v>
      </c>
      <c r="BJ187" s="17" t="s">
        <v>117</v>
      </c>
      <c r="BK187" s="100">
        <f>ROUND(L187*K187,2)</f>
        <v>0</v>
      </c>
      <c r="BL187" s="17" t="s">
        <v>326</v>
      </c>
      <c r="BM187" s="17" t="s">
        <v>327</v>
      </c>
    </row>
    <row r="188" spans="2:65" s="1" customFormat="1" ht="49.95" customHeight="1">
      <c r="B188" s="34"/>
      <c r="C188" s="35"/>
      <c r="D188" s="143" t="s">
        <v>328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229">
        <f t="shared" ref="N188:N193" si="25">BK188</f>
        <v>0</v>
      </c>
      <c r="O188" s="229"/>
      <c r="P188" s="229"/>
      <c r="Q188" s="229"/>
      <c r="R188" s="36"/>
      <c r="T188" s="164"/>
      <c r="U188" s="35"/>
      <c r="V188" s="35"/>
      <c r="W188" s="35"/>
      <c r="X188" s="35"/>
      <c r="Y188" s="35"/>
      <c r="Z188" s="35"/>
      <c r="AA188" s="73"/>
      <c r="AT188" s="17" t="s">
        <v>71</v>
      </c>
      <c r="AU188" s="17" t="s">
        <v>72</v>
      </c>
      <c r="AY188" s="17" t="s">
        <v>329</v>
      </c>
      <c r="BK188" s="100">
        <f>SUM(BK189:BK193)</f>
        <v>0</v>
      </c>
    </row>
    <row r="189" spans="2:65" s="1" customFormat="1" ht="22.35" customHeight="1">
      <c r="B189" s="34"/>
      <c r="C189" s="165" t="s">
        <v>5</v>
      </c>
      <c r="D189" s="165" t="s">
        <v>138</v>
      </c>
      <c r="E189" s="166" t="s">
        <v>5</v>
      </c>
      <c r="F189" s="234" t="s">
        <v>5</v>
      </c>
      <c r="G189" s="235"/>
      <c r="H189" s="235"/>
      <c r="I189" s="236"/>
      <c r="J189" s="167" t="s">
        <v>5</v>
      </c>
      <c r="K189" s="156"/>
      <c r="L189" s="237"/>
      <c r="M189" s="238"/>
      <c r="N189" s="239">
        <f t="shared" si="25"/>
        <v>0</v>
      </c>
      <c r="O189" s="240"/>
      <c r="P189" s="240"/>
      <c r="Q189" s="241"/>
      <c r="R189" s="36"/>
      <c r="T189" s="157" t="s">
        <v>5</v>
      </c>
      <c r="U189" s="168" t="s">
        <v>40</v>
      </c>
      <c r="V189" s="35"/>
      <c r="W189" s="35"/>
      <c r="X189" s="35"/>
      <c r="Y189" s="35"/>
      <c r="Z189" s="35"/>
      <c r="AA189" s="73"/>
      <c r="AT189" s="17" t="s">
        <v>329</v>
      </c>
      <c r="AU189" s="17" t="s">
        <v>78</v>
      </c>
      <c r="AY189" s="17" t="s">
        <v>329</v>
      </c>
      <c r="BE189" s="100">
        <f>IF(U189="základná",N189,0)</f>
        <v>0</v>
      </c>
      <c r="BF189" s="100">
        <f>IF(U189="znížená",N189,0)</f>
        <v>0</v>
      </c>
      <c r="BG189" s="100">
        <f>IF(U189="zákl. prenesená",N189,0)</f>
        <v>0</v>
      </c>
      <c r="BH189" s="100">
        <f>IF(U189="zníž. prenesená",N189,0)</f>
        <v>0</v>
      </c>
      <c r="BI189" s="100">
        <f>IF(U189="nulová",N189,0)</f>
        <v>0</v>
      </c>
      <c r="BJ189" s="17" t="s">
        <v>117</v>
      </c>
      <c r="BK189" s="100">
        <f>L189*K189</f>
        <v>0</v>
      </c>
    </row>
    <row r="190" spans="2:65" s="1" customFormat="1" ht="22.35" customHeight="1">
      <c r="B190" s="34"/>
      <c r="C190" s="165" t="s">
        <v>5</v>
      </c>
      <c r="D190" s="165" t="s">
        <v>138</v>
      </c>
      <c r="E190" s="166" t="s">
        <v>5</v>
      </c>
      <c r="F190" s="234" t="s">
        <v>5</v>
      </c>
      <c r="G190" s="235"/>
      <c r="H190" s="235"/>
      <c r="I190" s="236"/>
      <c r="J190" s="167" t="s">
        <v>5</v>
      </c>
      <c r="K190" s="156"/>
      <c r="L190" s="237"/>
      <c r="M190" s="238"/>
      <c r="N190" s="239">
        <f t="shared" si="25"/>
        <v>0</v>
      </c>
      <c r="O190" s="240"/>
      <c r="P190" s="240"/>
      <c r="Q190" s="241"/>
      <c r="R190" s="36"/>
      <c r="T190" s="157" t="s">
        <v>5</v>
      </c>
      <c r="U190" s="168" t="s">
        <v>40</v>
      </c>
      <c r="V190" s="35"/>
      <c r="W190" s="35"/>
      <c r="X190" s="35"/>
      <c r="Y190" s="35"/>
      <c r="Z190" s="35"/>
      <c r="AA190" s="73"/>
      <c r="AT190" s="17" t="s">
        <v>329</v>
      </c>
      <c r="AU190" s="17" t="s">
        <v>78</v>
      </c>
      <c r="AY190" s="17" t="s">
        <v>329</v>
      </c>
      <c r="BE190" s="100">
        <f>IF(U190="základná",N190,0)</f>
        <v>0</v>
      </c>
      <c r="BF190" s="100">
        <f>IF(U190="znížená",N190,0)</f>
        <v>0</v>
      </c>
      <c r="BG190" s="100">
        <f>IF(U190="zákl. prenesená",N190,0)</f>
        <v>0</v>
      </c>
      <c r="BH190" s="100">
        <f>IF(U190="zníž. prenesená",N190,0)</f>
        <v>0</v>
      </c>
      <c r="BI190" s="100">
        <f>IF(U190="nulová",N190,0)</f>
        <v>0</v>
      </c>
      <c r="BJ190" s="17" t="s">
        <v>117</v>
      </c>
      <c r="BK190" s="100">
        <f>L190*K190</f>
        <v>0</v>
      </c>
    </row>
    <row r="191" spans="2:65" s="1" customFormat="1" ht="22.35" customHeight="1">
      <c r="B191" s="34"/>
      <c r="C191" s="165" t="s">
        <v>5</v>
      </c>
      <c r="D191" s="165" t="s">
        <v>138</v>
      </c>
      <c r="E191" s="166" t="s">
        <v>5</v>
      </c>
      <c r="F191" s="234" t="s">
        <v>5</v>
      </c>
      <c r="G191" s="235"/>
      <c r="H191" s="235"/>
      <c r="I191" s="236"/>
      <c r="J191" s="167" t="s">
        <v>5</v>
      </c>
      <c r="K191" s="156"/>
      <c r="L191" s="237"/>
      <c r="M191" s="238"/>
      <c r="N191" s="239">
        <f t="shared" si="25"/>
        <v>0</v>
      </c>
      <c r="O191" s="240"/>
      <c r="P191" s="240"/>
      <c r="Q191" s="241"/>
      <c r="R191" s="36"/>
      <c r="T191" s="157" t="s">
        <v>5</v>
      </c>
      <c r="U191" s="168" t="s">
        <v>40</v>
      </c>
      <c r="V191" s="35"/>
      <c r="W191" s="35"/>
      <c r="X191" s="35"/>
      <c r="Y191" s="35"/>
      <c r="Z191" s="35"/>
      <c r="AA191" s="73"/>
      <c r="AT191" s="17" t="s">
        <v>329</v>
      </c>
      <c r="AU191" s="17" t="s">
        <v>78</v>
      </c>
      <c r="AY191" s="17" t="s">
        <v>329</v>
      </c>
      <c r="BE191" s="100">
        <f>IF(U191="základná",N191,0)</f>
        <v>0</v>
      </c>
      <c r="BF191" s="100">
        <f>IF(U191="znížená",N191,0)</f>
        <v>0</v>
      </c>
      <c r="BG191" s="100">
        <f>IF(U191="zákl. prenesená",N191,0)</f>
        <v>0</v>
      </c>
      <c r="BH191" s="100">
        <f>IF(U191="zníž. prenesená",N191,0)</f>
        <v>0</v>
      </c>
      <c r="BI191" s="100">
        <f>IF(U191="nulová",N191,0)</f>
        <v>0</v>
      </c>
      <c r="BJ191" s="17" t="s">
        <v>117</v>
      </c>
      <c r="BK191" s="100">
        <f>L191*K191</f>
        <v>0</v>
      </c>
    </row>
    <row r="192" spans="2:65" s="1" customFormat="1" ht="22.35" customHeight="1">
      <c r="B192" s="34"/>
      <c r="C192" s="165" t="s">
        <v>5</v>
      </c>
      <c r="D192" s="165" t="s">
        <v>138</v>
      </c>
      <c r="E192" s="166" t="s">
        <v>5</v>
      </c>
      <c r="F192" s="234" t="s">
        <v>5</v>
      </c>
      <c r="G192" s="235"/>
      <c r="H192" s="235"/>
      <c r="I192" s="236"/>
      <c r="J192" s="167" t="s">
        <v>5</v>
      </c>
      <c r="K192" s="156"/>
      <c r="L192" s="237"/>
      <c r="M192" s="238"/>
      <c r="N192" s="239">
        <f t="shared" si="25"/>
        <v>0</v>
      </c>
      <c r="O192" s="240"/>
      <c r="P192" s="240"/>
      <c r="Q192" s="241"/>
      <c r="R192" s="36"/>
      <c r="T192" s="157" t="s">
        <v>5</v>
      </c>
      <c r="U192" s="168" t="s">
        <v>40</v>
      </c>
      <c r="V192" s="35"/>
      <c r="W192" s="35"/>
      <c r="X192" s="35"/>
      <c r="Y192" s="35"/>
      <c r="Z192" s="35"/>
      <c r="AA192" s="73"/>
      <c r="AT192" s="17" t="s">
        <v>329</v>
      </c>
      <c r="AU192" s="17" t="s">
        <v>78</v>
      </c>
      <c r="AY192" s="17" t="s">
        <v>329</v>
      </c>
      <c r="BE192" s="100">
        <f>IF(U192="základná",N192,0)</f>
        <v>0</v>
      </c>
      <c r="BF192" s="100">
        <f>IF(U192="znížená",N192,0)</f>
        <v>0</v>
      </c>
      <c r="BG192" s="100">
        <f>IF(U192="zákl. prenesená",N192,0)</f>
        <v>0</v>
      </c>
      <c r="BH192" s="100">
        <f>IF(U192="zníž. prenesená",N192,0)</f>
        <v>0</v>
      </c>
      <c r="BI192" s="100">
        <f>IF(U192="nulová",N192,0)</f>
        <v>0</v>
      </c>
      <c r="BJ192" s="17" t="s">
        <v>117</v>
      </c>
      <c r="BK192" s="100">
        <f>L192*K192</f>
        <v>0</v>
      </c>
    </row>
    <row r="193" spans="2:63" s="1" customFormat="1" ht="22.35" customHeight="1">
      <c r="B193" s="34"/>
      <c r="C193" s="165" t="s">
        <v>5</v>
      </c>
      <c r="D193" s="165" t="s">
        <v>138</v>
      </c>
      <c r="E193" s="166" t="s">
        <v>5</v>
      </c>
      <c r="F193" s="234" t="s">
        <v>5</v>
      </c>
      <c r="G193" s="235"/>
      <c r="H193" s="235"/>
      <c r="I193" s="236"/>
      <c r="J193" s="167" t="s">
        <v>5</v>
      </c>
      <c r="K193" s="156"/>
      <c r="L193" s="237"/>
      <c r="M193" s="238"/>
      <c r="N193" s="239">
        <f t="shared" si="25"/>
        <v>0</v>
      </c>
      <c r="O193" s="240"/>
      <c r="P193" s="240"/>
      <c r="Q193" s="241"/>
      <c r="R193" s="36"/>
      <c r="T193" s="157" t="s">
        <v>5</v>
      </c>
      <c r="U193" s="168" t="s">
        <v>40</v>
      </c>
      <c r="V193" s="55"/>
      <c r="W193" s="55"/>
      <c r="X193" s="55"/>
      <c r="Y193" s="55"/>
      <c r="Z193" s="55"/>
      <c r="AA193" s="57"/>
      <c r="AT193" s="17" t="s">
        <v>329</v>
      </c>
      <c r="AU193" s="17" t="s">
        <v>78</v>
      </c>
      <c r="AY193" s="17" t="s">
        <v>329</v>
      </c>
      <c r="BE193" s="100">
        <f>IF(U193="základná",N193,0)</f>
        <v>0</v>
      </c>
      <c r="BF193" s="100">
        <f>IF(U193="znížená",N193,0)</f>
        <v>0</v>
      </c>
      <c r="BG193" s="100">
        <f>IF(U193="zákl. prenesená",N193,0)</f>
        <v>0</v>
      </c>
      <c r="BH193" s="100">
        <f>IF(U193="zníž. prenesená",N193,0)</f>
        <v>0</v>
      </c>
      <c r="BI193" s="100">
        <f>IF(U193="nulová",N193,0)</f>
        <v>0</v>
      </c>
      <c r="BJ193" s="17" t="s">
        <v>117</v>
      </c>
      <c r="BK193" s="100">
        <f>L193*K193</f>
        <v>0</v>
      </c>
    </row>
    <row r="194" spans="2:63" s="1" customFormat="1" ht="6.9" customHeight="1"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60"/>
    </row>
  </sheetData>
  <mergeCells count="245">
    <mergeCell ref="C2:Q2"/>
    <mergeCell ref="C4:Q4"/>
    <mergeCell ref="F6:P6"/>
    <mergeCell ref="F7:P7"/>
    <mergeCell ref="O18:P18"/>
    <mergeCell ref="O9:P9"/>
    <mergeCell ref="O11:P11"/>
    <mergeCell ref="O12:P12"/>
    <mergeCell ref="M36:P36"/>
    <mergeCell ref="O15:P15"/>
    <mergeCell ref="M32:P32"/>
    <mergeCell ref="M35:P35"/>
    <mergeCell ref="M27:P27"/>
    <mergeCell ref="M28:P28"/>
    <mergeCell ref="H32:J32"/>
    <mergeCell ref="M30:P30"/>
    <mergeCell ref="O14:P14"/>
    <mergeCell ref="H33:J33"/>
    <mergeCell ref="M33:P33"/>
    <mergeCell ref="H34:J34"/>
    <mergeCell ref="M34:P34"/>
    <mergeCell ref="O20:P20"/>
    <mergeCell ref="O21:P21"/>
    <mergeCell ref="E24:L24"/>
    <mergeCell ref="E15:L15"/>
    <mergeCell ref="H35:J35"/>
    <mergeCell ref="M84:Q84"/>
    <mergeCell ref="C86:G86"/>
    <mergeCell ref="N86:Q86"/>
    <mergeCell ref="F79:P79"/>
    <mergeCell ref="F78:P78"/>
    <mergeCell ref="H36:J36"/>
    <mergeCell ref="L38:P38"/>
    <mergeCell ref="O17:P17"/>
    <mergeCell ref="C76:Q76"/>
    <mergeCell ref="N93:Q93"/>
    <mergeCell ref="N94:Q94"/>
    <mergeCell ref="M81:P81"/>
    <mergeCell ref="M83:Q83"/>
    <mergeCell ref="N90:Q90"/>
    <mergeCell ref="N91:Q91"/>
    <mergeCell ref="N92:Q92"/>
    <mergeCell ref="N89:Q89"/>
    <mergeCell ref="N88:Q88"/>
    <mergeCell ref="N96:Q96"/>
    <mergeCell ref="D106:H106"/>
    <mergeCell ref="D107:H107"/>
    <mergeCell ref="N97:Q97"/>
    <mergeCell ref="N103:Q103"/>
    <mergeCell ref="F133:I133"/>
    <mergeCell ref="N133:Q133"/>
    <mergeCell ref="D105:H105"/>
    <mergeCell ref="N105:Q105"/>
    <mergeCell ref="D108:H108"/>
    <mergeCell ref="N108:Q108"/>
    <mergeCell ref="F120:P120"/>
    <mergeCell ref="M122:P122"/>
    <mergeCell ref="N106:Q106"/>
    <mergeCell ref="N107:Q107"/>
    <mergeCell ref="F148:I148"/>
    <mergeCell ref="L148:M148"/>
    <mergeCell ref="N148:Q148"/>
    <mergeCell ref="F144:I144"/>
    <mergeCell ref="L144:M144"/>
    <mergeCell ref="N144:Q144"/>
    <mergeCell ref="F136:I136"/>
    <mergeCell ref="L136:M136"/>
    <mergeCell ref="N136:Q136"/>
    <mergeCell ref="F137:I137"/>
    <mergeCell ref="L137:M137"/>
    <mergeCell ref="N137:Q137"/>
    <mergeCell ref="F138:I138"/>
    <mergeCell ref="F143:I143"/>
    <mergeCell ref="L143:M143"/>
    <mergeCell ref="N143:Q143"/>
    <mergeCell ref="L138:M138"/>
    <mergeCell ref="F140:I140"/>
    <mergeCell ref="L140:M140"/>
    <mergeCell ref="N140:Q14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F159:I159"/>
    <mergeCell ref="L159:M159"/>
    <mergeCell ref="F152:I152"/>
    <mergeCell ref="L152:M152"/>
    <mergeCell ref="N149:Q149"/>
    <mergeCell ref="F157:I157"/>
    <mergeCell ref="F150:I150"/>
    <mergeCell ref="L150:M150"/>
    <mergeCell ref="N154:Q154"/>
    <mergeCell ref="F155:I155"/>
    <mergeCell ref="L155:M155"/>
    <mergeCell ref="N155:Q155"/>
    <mergeCell ref="F156:I156"/>
    <mergeCell ref="L156:M156"/>
    <mergeCell ref="N150:Q150"/>
    <mergeCell ref="F151:I151"/>
    <mergeCell ref="L151:M151"/>
    <mergeCell ref="N151:Q151"/>
    <mergeCell ref="N152:Q152"/>
    <mergeCell ref="N164:Q164"/>
    <mergeCell ref="F160:I160"/>
    <mergeCell ref="N161:Q161"/>
    <mergeCell ref="L157:M157"/>
    <mergeCell ref="N157:Q157"/>
    <mergeCell ref="F158:I158"/>
    <mergeCell ref="L158:M158"/>
    <mergeCell ref="N162:Q162"/>
    <mergeCell ref="F163:I163"/>
    <mergeCell ref="N159:Q159"/>
    <mergeCell ref="L160:M160"/>
    <mergeCell ref="N160:Q160"/>
    <mergeCell ref="N158:Q158"/>
    <mergeCell ref="F153:I153"/>
    <mergeCell ref="L153:M153"/>
    <mergeCell ref="N153:Q153"/>
    <mergeCell ref="F154:I154"/>
    <mergeCell ref="L154:M154"/>
    <mergeCell ref="N156:Q156"/>
    <mergeCell ref="F162:I162"/>
    <mergeCell ref="L162:M162"/>
    <mergeCell ref="N187:Q187"/>
    <mergeCell ref="N183:Q183"/>
    <mergeCell ref="N182:Q182"/>
    <mergeCell ref="N179:Q179"/>
    <mergeCell ref="N174:Q174"/>
    <mergeCell ref="N165:Q165"/>
    <mergeCell ref="F164:I164"/>
    <mergeCell ref="L164:M164"/>
    <mergeCell ref="F169:I169"/>
    <mergeCell ref="L170:M170"/>
    <mergeCell ref="N173:Q173"/>
    <mergeCell ref="N171:Q171"/>
    <mergeCell ref="N170:Q170"/>
    <mergeCell ref="N169:Q169"/>
    <mergeCell ref="N167:Q167"/>
    <mergeCell ref="L184:M184"/>
    <mergeCell ref="L163:M163"/>
    <mergeCell ref="F165:I165"/>
    <mergeCell ref="F167:I167"/>
    <mergeCell ref="F168:I168"/>
    <mergeCell ref="N166:Q166"/>
    <mergeCell ref="N163:Q163"/>
    <mergeCell ref="L165:M165"/>
    <mergeCell ref="L168:M168"/>
    <mergeCell ref="N168:Q168"/>
    <mergeCell ref="L167:M167"/>
    <mergeCell ref="L179:M179"/>
    <mergeCell ref="N175:Q175"/>
    <mergeCell ref="L174:M174"/>
    <mergeCell ref="F193:I193"/>
    <mergeCell ref="L193:M193"/>
    <mergeCell ref="N193:Q193"/>
    <mergeCell ref="F192:I192"/>
    <mergeCell ref="L189:M189"/>
    <mergeCell ref="N189:Q189"/>
    <mergeCell ref="L192:M192"/>
    <mergeCell ref="N192:Q192"/>
    <mergeCell ref="F189:I189"/>
    <mergeCell ref="F190:I190"/>
    <mergeCell ref="L190:M190"/>
    <mergeCell ref="N190:Q190"/>
    <mergeCell ref="F191:I191"/>
    <mergeCell ref="L191:M191"/>
    <mergeCell ref="N191:Q191"/>
    <mergeCell ref="F183:I183"/>
    <mergeCell ref="L187:M187"/>
    <mergeCell ref="L183:M183"/>
    <mergeCell ref="F182:I182"/>
    <mergeCell ref="L182:M182"/>
    <mergeCell ref="F187:I187"/>
    <mergeCell ref="F184:I184"/>
    <mergeCell ref="N188:Q188"/>
    <mergeCell ref="N186:Q186"/>
    <mergeCell ref="N184:Q184"/>
    <mergeCell ref="L181:M181"/>
    <mergeCell ref="N181:Q181"/>
    <mergeCell ref="N185:Q185"/>
    <mergeCell ref="S2:AC2"/>
    <mergeCell ref="N132:Q132"/>
    <mergeCell ref="N134:Q134"/>
    <mergeCell ref="N139:Q139"/>
    <mergeCell ref="N127:Q127"/>
    <mergeCell ref="N98:Q98"/>
    <mergeCell ref="N99:Q99"/>
    <mergeCell ref="M124:Q124"/>
    <mergeCell ref="L133:M133"/>
    <mergeCell ref="M125:Q125"/>
    <mergeCell ref="N172:Q172"/>
    <mergeCell ref="L176:M176"/>
    <mergeCell ref="N176:Q176"/>
    <mergeCell ref="L180:M180"/>
    <mergeCell ref="N180:Q180"/>
    <mergeCell ref="N177:Q177"/>
    <mergeCell ref="N178:Q178"/>
    <mergeCell ref="L175:M175"/>
    <mergeCell ref="F181:I181"/>
    <mergeCell ref="F178:I178"/>
    <mergeCell ref="L178:M178"/>
    <mergeCell ref="F175:I175"/>
    <mergeCell ref="F179:I179"/>
    <mergeCell ref="F180:I180"/>
    <mergeCell ref="L169:M169"/>
    <mergeCell ref="F176:I176"/>
    <mergeCell ref="F177:I177"/>
    <mergeCell ref="F170:I170"/>
    <mergeCell ref="F171:I171"/>
    <mergeCell ref="L171:M171"/>
    <mergeCell ref="F173:I173"/>
    <mergeCell ref="L173:M173"/>
    <mergeCell ref="L177:M177"/>
    <mergeCell ref="F174:I174"/>
    <mergeCell ref="H1:K1"/>
    <mergeCell ref="N141:Q141"/>
    <mergeCell ref="N142:Q142"/>
    <mergeCell ref="N100:Q100"/>
    <mergeCell ref="N101:Q101"/>
    <mergeCell ref="C117:Q117"/>
    <mergeCell ref="N138:Q138"/>
    <mergeCell ref="F135:I135"/>
    <mergeCell ref="L135:M135"/>
    <mergeCell ref="N135:Q135"/>
    <mergeCell ref="F131:I131"/>
    <mergeCell ref="L131:M131"/>
    <mergeCell ref="N131:Q131"/>
    <mergeCell ref="N128:Q128"/>
    <mergeCell ref="N129:Q129"/>
    <mergeCell ref="N130:Q130"/>
    <mergeCell ref="F127:I127"/>
    <mergeCell ref="L127:M127"/>
    <mergeCell ref="D104:H104"/>
    <mergeCell ref="N104:Q104"/>
    <mergeCell ref="F119:P119"/>
    <mergeCell ref="N109:Q109"/>
    <mergeCell ref="L111:Q111"/>
    <mergeCell ref="N95:Q95"/>
  </mergeCells>
  <phoneticPr fontId="0" type="noConversion"/>
  <dataValidations count="2">
    <dataValidation type="list" allowBlank="1" showInputMessage="1" showErrorMessage="1" error="Povolené sú hodnoty K, M." sqref="D189:D194">
      <formula1>"K, M"</formula1>
    </dataValidation>
    <dataValidation type="list" allowBlank="1" showInputMessage="1" showErrorMessage="1" error="Povolené sú hodnoty základná, znížená, nulová." sqref="U189:U194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Rekonštrukcia strechy</vt:lpstr>
      <vt:lpstr>'1 - Rekonštrukcia strechy'!Názvy_tlače</vt:lpstr>
      <vt:lpstr>'Rekapitulácia stavby'!Názvy_tlače</vt:lpstr>
      <vt:lpstr>'1 - Rekonštrukcia strechy'!Oblasť_tlače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cp:lastPrinted>2017-06-14T12:45:58Z</cp:lastPrinted>
  <dcterms:created xsi:type="dcterms:W3CDTF">2017-06-13T10:18:40Z</dcterms:created>
  <dcterms:modified xsi:type="dcterms:W3CDTF">2017-06-16T08:52:53Z</dcterms:modified>
</cp:coreProperties>
</file>